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osfps3\Elections\Projects\Candidates &amp; Elections\SOV - SSOV\General 2024 SSOV\SSOV Exports\Formatted Exports\"/>
    </mc:Choice>
  </mc:AlternateContent>
  <xr:revisionPtr revIDLastSave="0" documentId="13_ncr:1_{E5176712-1DA0-4FDD-8EFA-142F54C8FE53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SSOV Statewide Office SD Export" sheetId="1" r:id="rId1"/>
  </sheets>
  <definedNames>
    <definedName name="_xlnm.Print_Area" localSheetId="0">'SSOV Statewide Office SD Export'!$A$1:$D$277</definedName>
    <definedName name="_xlnm.Print_Titles" localSheetId="0">'SSOV Statewide Office SD Export'!$A:$B,'SSOV Statewide Office SD Export'!$1:$2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5" i="1" l="1"/>
  <c r="C275" i="1"/>
  <c r="D270" i="1"/>
  <c r="C270" i="1"/>
  <c r="D265" i="1"/>
  <c r="C265" i="1"/>
  <c r="D259" i="1"/>
  <c r="C259" i="1"/>
  <c r="D254" i="1"/>
  <c r="C254" i="1"/>
  <c r="D248" i="1"/>
  <c r="C248" i="1"/>
  <c r="D243" i="1"/>
  <c r="C243" i="1"/>
  <c r="D237" i="1"/>
  <c r="C237" i="1"/>
  <c r="D232" i="1"/>
  <c r="C232" i="1"/>
  <c r="D224" i="1"/>
  <c r="C224" i="1"/>
  <c r="D218" i="1"/>
  <c r="C218" i="1"/>
  <c r="D212" i="1"/>
  <c r="C212" i="1"/>
  <c r="D207" i="1"/>
  <c r="C207" i="1"/>
  <c r="D202" i="1"/>
  <c r="C202" i="1"/>
  <c r="D196" i="1"/>
  <c r="C196" i="1"/>
  <c r="D191" i="1"/>
  <c r="C191" i="1"/>
  <c r="D185" i="1"/>
  <c r="C185" i="1"/>
  <c r="D180" i="1"/>
  <c r="C180" i="1"/>
  <c r="D174" i="1"/>
  <c r="C174" i="1"/>
  <c r="D168" i="1"/>
  <c r="C168" i="1"/>
  <c r="D161" i="1"/>
  <c r="C161" i="1"/>
  <c r="D156" i="1"/>
  <c r="C156" i="1"/>
  <c r="D150" i="1"/>
  <c r="C150" i="1"/>
  <c r="D142" i="1"/>
  <c r="C142" i="1"/>
  <c r="D134" i="1"/>
  <c r="C134" i="1"/>
  <c r="D126" i="1"/>
  <c r="C126" i="1"/>
  <c r="D121" i="1"/>
  <c r="C121" i="1"/>
  <c r="D113" i="1"/>
  <c r="C113" i="1"/>
  <c r="D107" i="1"/>
  <c r="C107" i="1"/>
  <c r="D100" i="1"/>
  <c r="C100" i="1"/>
  <c r="D94" i="1"/>
  <c r="C94" i="1"/>
  <c r="D88" i="1"/>
  <c r="C88" i="1"/>
  <c r="D82" i="1"/>
  <c r="C82" i="1"/>
  <c r="D77" i="1"/>
  <c r="C77" i="1"/>
  <c r="D70" i="1"/>
  <c r="C70" i="1"/>
  <c r="D64" i="1"/>
  <c r="C64" i="1"/>
  <c r="D58" i="1"/>
  <c r="C58" i="1"/>
  <c r="D41" i="1"/>
  <c r="C41" i="1"/>
  <c r="D31" i="1"/>
  <c r="C31" i="1"/>
  <c r="D19" i="1"/>
  <c r="C19" i="1"/>
</calcChain>
</file>

<file path=xl/sharedStrings.xml><?xml version="1.0" encoding="utf-8"?>
<sst xmlns="http://schemas.openxmlformats.org/spreadsheetml/2006/main" count="240" uniqueCount="106">
  <si>
    <t>DEM</t>
  </si>
  <si>
    <t>REP</t>
  </si>
  <si>
    <t>Butte</t>
  </si>
  <si>
    <t>Colusa</t>
  </si>
  <si>
    <t>Glenn</t>
  </si>
  <si>
    <t>Lassen</t>
  </si>
  <si>
    <t>Modoc</t>
  </si>
  <si>
    <t>Nevada</t>
  </si>
  <si>
    <t>Placer</t>
  </si>
  <si>
    <t>Plumas</t>
  </si>
  <si>
    <t>Shasta</t>
  </si>
  <si>
    <t>Sierra</t>
  </si>
  <si>
    <t>Siskiyou</t>
  </si>
  <si>
    <t>Sutter</t>
  </si>
  <si>
    <t>Tehama</t>
  </si>
  <si>
    <t>Yuba</t>
  </si>
  <si>
    <t>State Senate 1</t>
  </si>
  <si>
    <t>Del Norte</t>
  </si>
  <si>
    <t>Humboldt</t>
  </si>
  <si>
    <t>Lake</t>
  </si>
  <si>
    <t>Marin</t>
  </si>
  <si>
    <t>Mendocino</t>
  </si>
  <si>
    <t>San Francisco</t>
  </si>
  <si>
    <t>Sonoma</t>
  </si>
  <si>
    <t>Trinity</t>
  </si>
  <si>
    <t>State Senate 2</t>
  </si>
  <si>
    <t>Contra Costa</t>
  </si>
  <si>
    <t>Napa</t>
  </si>
  <si>
    <t>Sacramento</t>
  </si>
  <si>
    <t>Solano</t>
  </si>
  <si>
    <t>Yolo</t>
  </si>
  <si>
    <t>State Senate 3</t>
  </si>
  <si>
    <t>Alpine</t>
  </si>
  <si>
    <t>Amador</t>
  </si>
  <si>
    <t>Calaveras</t>
  </si>
  <si>
    <t>El Dorado</t>
  </si>
  <si>
    <t>Inyo</t>
  </si>
  <si>
    <t>Madera</t>
  </si>
  <si>
    <t>Mariposa</t>
  </si>
  <si>
    <t>Merced</t>
  </si>
  <si>
    <t>Mono</t>
  </si>
  <si>
    <t>Stanislaus</t>
  </si>
  <si>
    <t>Tuolumne</t>
  </si>
  <si>
    <t>State Senate 4</t>
  </si>
  <si>
    <t>Alameda</t>
  </si>
  <si>
    <t>San Joaquin</t>
  </si>
  <si>
    <t>State Senate 5</t>
  </si>
  <si>
    <t>State Senate 6</t>
  </si>
  <si>
    <t>State Senate 7</t>
  </si>
  <si>
    <t>State Senate 8</t>
  </si>
  <si>
    <t>State Senate 9</t>
  </si>
  <si>
    <t>Santa Clara</t>
  </si>
  <si>
    <t>State Senate 10</t>
  </si>
  <si>
    <t>San Mateo</t>
  </si>
  <si>
    <t>State Senate 11</t>
  </si>
  <si>
    <t>Fresno</t>
  </si>
  <si>
    <t>Kern</t>
  </si>
  <si>
    <t>Tulare</t>
  </si>
  <si>
    <t>State Senate 12</t>
  </si>
  <si>
    <t>State Senate 13</t>
  </si>
  <si>
    <t>State Senate 14</t>
  </si>
  <si>
    <t>State Senate 15</t>
  </si>
  <si>
    <t>Kings</t>
  </si>
  <si>
    <t>State Senate 16</t>
  </si>
  <si>
    <t>Monterey</t>
  </si>
  <si>
    <t>San Benito</t>
  </si>
  <si>
    <t>San Luis Obispo</t>
  </si>
  <si>
    <t>Santa Cruz</t>
  </si>
  <si>
    <t>State Senate 17</t>
  </si>
  <si>
    <t>Imperial</t>
  </si>
  <si>
    <t>Riverside</t>
  </si>
  <si>
    <t>San Bernardino</t>
  </si>
  <si>
    <t>San Diego</t>
  </si>
  <si>
    <t>State Senate 18</t>
  </si>
  <si>
    <t>State Senate 19</t>
  </si>
  <si>
    <t>Los Angeles</t>
  </si>
  <si>
    <t>State Senate 20</t>
  </si>
  <si>
    <t>Santa Barbara</t>
  </si>
  <si>
    <t>Ventura</t>
  </si>
  <si>
    <t>State Senate 21</t>
  </si>
  <si>
    <t>State Senate 22</t>
  </si>
  <si>
    <t>State Senate 23</t>
  </si>
  <si>
    <t>State Senate 24</t>
  </si>
  <si>
    <t>State Senate 25</t>
  </si>
  <si>
    <t>State Senate 26</t>
  </si>
  <si>
    <t>State Senate 27</t>
  </si>
  <si>
    <t>State Senate 28</t>
  </si>
  <si>
    <t>State Senate 29</t>
  </si>
  <si>
    <t>Orange</t>
  </si>
  <si>
    <t>State Senate 30</t>
  </si>
  <si>
    <t>State Senate 31</t>
  </si>
  <si>
    <t>State Senate 32</t>
  </si>
  <si>
    <t>State Senate 33</t>
  </si>
  <si>
    <t>State Senate 34</t>
  </si>
  <si>
    <t>State Senate 35</t>
  </si>
  <si>
    <t>State Senate 36</t>
  </si>
  <si>
    <t>State Senate 37</t>
  </si>
  <si>
    <t>State Senate 38</t>
  </si>
  <si>
    <t>State Senate 39</t>
  </si>
  <si>
    <t>State Senate 40</t>
  </si>
  <si>
    <t>District Totals</t>
  </si>
  <si>
    <t>Percent</t>
  </si>
  <si>
    <t>Adam B.
Schiff</t>
  </si>
  <si>
    <t>Steve
Garvey</t>
  </si>
  <si>
    <t>-</t>
  </si>
  <si>
    <t>Tulare*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</si>
</sst>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color rgb="FF000000"/>
      <name val="Arial"/>
    </font>
    <font>
      <sz val="7.5"/>
      <color indexed="8"/>
      <name val="Arial"/>
      <family val="2"/>
    </font>
    <font>
      <b/>
      <sz val="7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0" borderId="0" xfId="0" applyFont="1"/>
    <xf numFmtId="49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right" wrapText="1"/>
    </xf>
    <xf numFmtId="49" fontId="2" fillId="2" borderId="0" xfId="0" applyNumberFormat="1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selection activeCell="H3" sqref="H3"/>
    </sheetView>
  </sheetViews>
  <sheetFormatPr defaultColWidth="7.7109375" defaultRowHeight="9.9499999999999993" customHeight="1" x14ac:dyDescent="0.15"/>
  <cols>
    <col min="1" max="1" width="2.7109375" style="5" customWidth="1"/>
    <col min="2" max="2" width="20.7109375" style="13" customWidth="1"/>
    <col min="3" max="16384" width="7.7109375" style="5"/>
  </cols>
  <sheetData>
    <row r="1" spans="1:4" s="14" customFormat="1" ht="30" customHeight="1" x14ac:dyDescent="0.15">
      <c r="C1" s="15" t="s">
        <v>102</v>
      </c>
      <c r="D1" s="15" t="s">
        <v>103</v>
      </c>
    </row>
    <row r="2" spans="1:4" s="14" customFormat="1" ht="9.9499999999999993" customHeight="1" x14ac:dyDescent="0.15">
      <c r="C2" s="15" t="s">
        <v>0</v>
      </c>
      <c r="D2" s="15" t="s">
        <v>1</v>
      </c>
    </row>
    <row r="3" spans="1:4" s="1" customFormat="1" ht="9.9499999999999993" customHeight="1" x14ac:dyDescent="0.15">
      <c r="A3" s="3" t="s">
        <v>16</v>
      </c>
      <c r="B3" s="9"/>
      <c r="C3" s="2"/>
      <c r="D3" s="2"/>
    </row>
    <row r="4" spans="1:4" s="1" customFormat="1" ht="9.9499999999999993" customHeight="1" x14ac:dyDescent="0.15">
      <c r="B4" s="10" t="s">
        <v>2</v>
      </c>
      <c r="C4" s="4">
        <v>42417</v>
      </c>
      <c r="D4" s="4">
        <v>49192</v>
      </c>
    </row>
    <row r="5" spans="1:4" s="1" customFormat="1" ht="9.9499999999999993" customHeight="1" x14ac:dyDescent="0.15">
      <c r="B5" s="10" t="s">
        <v>3</v>
      </c>
      <c r="C5" s="4">
        <v>2436</v>
      </c>
      <c r="D5" s="4">
        <v>4471</v>
      </c>
    </row>
    <row r="6" spans="1:4" s="1" customFormat="1" ht="9.9499999999999993" customHeight="1" x14ac:dyDescent="0.15">
      <c r="B6" s="10" t="s">
        <v>4</v>
      </c>
      <c r="C6" s="4">
        <v>3122</v>
      </c>
      <c r="D6" s="4">
        <v>7114</v>
      </c>
    </row>
    <row r="7" spans="1:4" s="1" customFormat="1" ht="9.9499999999999993" customHeight="1" x14ac:dyDescent="0.15">
      <c r="B7" s="10" t="s">
        <v>5</v>
      </c>
      <c r="C7" s="4">
        <v>2439</v>
      </c>
      <c r="D7" s="4">
        <v>8691</v>
      </c>
    </row>
    <row r="8" spans="1:4" s="1" customFormat="1" ht="9.9499999999999993" customHeight="1" x14ac:dyDescent="0.15">
      <c r="B8" s="10" t="s">
        <v>6</v>
      </c>
      <c r="C8" s="4">
        <v>978</v>
      </c>
      <c r="D8" s="4">
        <v>2951</v>
      </c>
    </row>
    <row r="9" spans="1:4" s="1" customFormat="1" ht="9.9499999999999993" customHeight="1" x14ac:dyDescent="0.15">
      <c r="B9" s="10" t="s">
        <v>7</v>
      </c>
      <c r="C9" s="4">
        <v>26273</v>
      </c>
      <c r="D9" s="4">
        <v>25335</v>
      </c>
    </row>
    <row r="10" spans="1:4" s="1" customFormat="1" ht="9.9499999999999993" customHeight="1" x14ac:dyDescent="0.15">
      <c r="B10" s="10" t="s">
        <v>8</v>
      </c>
      <c r="C10" s="4">
        <v>12489</v>
      </c>
      <c r="D10" s="4">
        <v>20190</v>
      </c>
    </row>
    <row r="11" spans="1:4" s="1" customFormat="1" ht="9.9499999999999993" customHeight="1" x14ac:dyDescent="0.15">
      <c r="B11" s="10" t="s">
        <v>9</v>
      </c>
      <c r="C11" s="4">
        <v>3921</v>
      </c>
      <c r="D11" s="4">
        <v>6034</v>
      </c>
    </row>
    <row r="12" spans="1:4" s="1" customFormat="1" ht="9.9499999999999993" customHeight="1" x14ac:dyDescent="0.15">
      <c r="B12" s="10" t="s">
        <v>10</v>
      </c>
      <c r="C12" s="4">
        <v>25996</v>
      </c>
      <c r="D12" s="4">
        <v>61402</v>
      </c>
    </row>
    <row r="13" spans="1:4" s="1" customFormat="1" ht="9.9499999999999993" customHeight="1" x14ac:dyDescent="0.15">
      <c r="B13" s="10" t="s">
        <v>11</v>
      </c>
      <c r="C13" s="4">
        <v>617</v>
      </c>
      <c r="D13" s="4">
        <v>1110</v>
      </c>
    </row>
    <row r="14" spans="1:4" s="1" customFormat="1" ht="9.9499999999999993" customHeight="1" x14ac:dyDescent="0.15">
      <c r="B14" s="10" t="s">
        <v>12</v>
      </c>
      <c r="C14" s="4">
        <v>8087</v>
      </c>
      <c r="D14" s="4">
        <v>12958</v>
      </c>
    </row>
    <row r="15" spans="1:4" s="1" customFormat="1" ht="9.9499999999999993" customHeight="1" x14ac:dyDescent="0.15">
      <c r="B15" s="10" t="s">
        <v>13</v>
      </c>
      <c r="C15" s="4">
        <v>12984</v>
      </c>
      <c r="D15" s="4">
        <v>25129</v>
      </c>
    </row>
    <row r="16" spans="1:4" s="1" customFormat="1" ht="9.9499999999999993" customHeight="1" x14ac:dyDescent="0.15">
      <c r="B16" s="10" t="s">
        <v>14</v>
      </c>
      <c r="C16" s="4">
        <v>7098</v>
      </c>
      <c r="D16" s="4">
        <v>18632</v>
      </c>
    </row>
    <row r="17" spans="1:4" s="1" customFormat="1" ht="9.9499999999999993" customHeight="1" x14ac:dyDescent="0.15">
      <c r="B17" s="10" t="s">
        <v>15</v>
      </c>
      <c r="C17" s="4">
        <v>10501</v>
      </c>
      <c r="D17" s="4">
        <v>18711</v>
      </c>
    </row>
    <row r="18" spans="1:4" s="1" customFormat="1" ht="9.9499999999999993" customHeight="1" x14ac:dyDescent="0.15">
      <c r="A18" s="6" t="s">
        <v>100</v>
      </c>
      <c r="B18" s="10"/>
      <c r="C18" s="4">
        <v>159358</v>
      </c>
      <c r="D18" s="4">
        <v>261920</v>
      </c>
    </row>
    <row r="19" spans="1:4" s="7" customFormat="1" ht="9.9499999999999993" customHeight="1" x14ac:dyDescent="0.15">
      <c r="B19" s="11" t="s">
        <v>101</v>
      </c>
      <c r="C19" s="8">
        <f>C18/ 421278</f>
        <v>0.37827277949477545</v>
      </c>
      <c r="D19" s="8">
        <f>D18/ 421278</f>
        <v>0.62172722050522455</v>
      </c>
    </row>
    <row r="20" spans="1:4" s="1" customFormat="1" ht="5.0999999999999996" customHeight="1" x14ac:dyDescent="0.15">
      <c r="B20" s="12"/>
      <c r="C20" s="4"/>
      <c r="D20" s="4"/>
    </row>
    <row r="21" spans="1:4" s="1" customFormat="1" ht="9.9499999999999993" customHeight="1" x14ac:dyDescent="0.15">
      <c r="A21" s="3" t="s">
        <v>25</v>
      </c>
      <c r="B21" s="12"/>
      <c r="C21" s="4"/>
      <c r="D21" s="4"/>
    </row>
    <row r="22" spans="1:4" s="1" customFormat="1" ht="9.9499999999999993" customHeight="1" x14ac:dyDescent="0.15">
      <c r="B22" s="10" t="s">
        <v>17</v>
      </c>
      <c r="C22" s="4">
        <v>4217</v>
      </c>
      <c r="D22" s="4">
        <v>6084</v>
      </c>
    </row>
    <row r="23" spans="1:4" s="1" customFormat="1" ht="9.9499999999999993" customHeight="1" x14ac:dyDescent="0.15">
      <c r="B23" s="10" t="s">
        <v>18</v>
      </c>
      <c r="C23" s="4">
        <v>40240</v>
      </c>
      <c r="D23" s="4">
        <v>22793</v>
      </c>
    </row>
    <row r="24" spans="1:4" s="1" customFormat="1" ht="9.9499999999999993" customHeight="1" x14ac:dyDescent="0.15">
      <c r="B24" s="10" t="s">
        <v>19</v>
      </c>
      <c r="C24" s="4">
        <v>12797</v>
      </c>
      <c r="D24" s="4">
        <v>13401</v>
      </c>
    </row>
    <row r="25" spans="1:4" s="1" customFormat="1" ht="9.9499999999999993" customHeight="1" x14ac:dyDescent="0.15">
      <c r="B25" s="10" t="s">
        <v>20</v>
      </c>
      <c r="C25" s="4">
        <v>112842</v>
      </c>
      <c r="D25" s="4">
        <v>28490</v>
      </c>
    </row>
    <row r="26" spans="1:4" s="1" customFormat="1" ht="9.9499999999999993" customHeight="1" x14ac:dyDescent="0.15">
      <c r="B26" s="10" t="s">
        <v>21</v>
      </c>
      <c r="C26" s="4">
        <v>24106</v>
      </c>
      <c r="D26" s="4">
        <v>14182</v>
      </c>
    </row>
    <row r="27" spans="1:4" s="1" customFormat="1" ht="9.9499999999999993" customHeight="1" x14ac:dyDescent="0.15">
      <c r="B27" s="10" t="s">
        <v>22</v>
      </c>
      <c r="C27" s="4">
        <v>0</v>
      </c>
      <c r="D27" s="4">
        <v>0</v>
      </c>
    </row>
    <row r="28" spans="1:4" s="1" customFormat="1" ht="9.9499999999999993" customHeight="1" x14ac:dyDescent="0.15">
      <c r="B28" s="10" t="s">
        <v>23</v>
      </c>
      <c r="C28" s="4">
        <v>143721</v>
      </c>
      <c r="D28" s="4">
        <v>55281</v>
      </c>
    </row>
    <row r="29" spans="1:4" s="1" customFormat="1" ht="9.9499999999999993" customHeight="1" x14ac:dyDescent="0.15">
      <c r="B29" s="10" t="s">
        <v>24</v>
      </c>
      <c r="C29" s="4">
        <v>2413</v>
      </c>
      <c r="D29" s="4">
        <v>3148</v>
      </c>
    </row>
    <row r="30" spans="1:4" s="1" customFormat="1" ht="9.9499999999999993" customHeight="1" x14ac:dyDescent="0.15">
      <c r="A30" s="6" t="s">
        <v>100</v>
      </c>
      <c r="B30" s="10"/>
      <c r="C30" s="4">
        <v>340336</v>
      </c>
      <c r="D30" s="4">
        <v>143379</v>
      </c>
    </row>
    <row r="31" spans="1:4" s="7" customFormat="1" ht="9.9499999999999993" customHeight="1" x14ac:dyDescent="0.15">
      <c r="B31" s="11" t="s">
        <v>101</v>
      </c>
      <c r="C31" s="8">
        <f>C30/ 483715</f>
        <v>0.70358785648574063</v>
      </c>
      <c r="D31" s="8">
        <f>D30/ 483715</f>
        <v>0.29641214351425943</v>
      </c>
    </row>
    <row r="32" spans="1:4" s="1" customFormat="1" ht="5.0999999999999996" customHeight="1" x14ac:dyDescent="0.15">
      <c r="B32" s="12"/>
      <c r="C32" s="4"/>
      <c r="D32" s="4"/>
    </row>
    <row r="33" spans="1:4" s="1" customFormat="1" ht="9.9499999999999993" customHeight="1" x14ac:dyDescent="0.15">
      <c r="A33" s="3" t="s">
        <v>31</v>
      </c>
      <c r="B33" s="12"/>
      <c r="C33" s="4"/>
      <c r="D33" s="4"/>
    </row>
    <row r="34" spans="1:4" s="1" customFormat="1" ht="9.9499999999999993" customHeight="1" x14ac:dyDescent="0.15">
      <c r="B34" s="10" t="s">
        <v>26</v>
      </c>
      <c r="C34" s="4">
        <v>31301</v>
      </c>
      <c r="D34" s="4">
        <v>29561</v>
      </c>
    </row>
    <row r="35" spans="1:4" s="1" customFormat="1" ht="9.9499999999999993" customHeight="1" x14ac:dyDescent="0.15">
      <c r="B35" s="10" t="s">
        <v>27</v>
      </c>
      <c r="C35" s="4">
        <v>42245</v>
      </c>
      <c r="D35" s="4">
        <v>21986</v>
      </c>
    </row>
    <row r="36" spans="1:4" s="1" customFormat="1" ht="9.9499999999999993" customHeight="1" x14ac:dyDescent="0.15">
      <c r="B36" s="10" t="s">
        <v>28</v>
      </c>
      <c r="C36" s="4">
        <v>968</v>
      </c>
      <c r="D36" s="4">
        <v>1237</v>
      </c>
    </row>
    <row r="37" spans="1:4" s="1" customFormat="1" ht="9.9499999999999993" customHeight="1" x14ac:dyDescent="0.15">
      <c r="B37" s="10" t="s">
        <v>29</v>
      </c>
      <c r="C37" s="4">
        <v>113204</v>
      </c>
      <c r="D37" s="4">
        <v>72404</v>
      </c>
    </row>
    <row r="38" spans="1:4" s="1" customFormat="1" ht="9.9499999999999993" customHeight="1" x14ac:dyDescent="0.15">
      <c r="B38" s="10" t="s">
        <v>23</v>
      </c>
      <c r="C38" s="4">
        <v>32756</v>
      </c>
      <c r="D38" s="4">
        <v>13431</v>
      </c>
    </row>
    <row r="39" spans="1:4" s="1" customFormat="1" ht="9.9499999999999993" customHeight="1" x14ac:dyDescent="0.15">
      <c r="B39" s="10" t="s">
        <v>30</v>
      </c>
      <c r="C39" s="4">
        <v>61084</v>
      </c>
      <c r="D39" s="4">
        <v>29758</v>
      </c>
    </row>
    <row r="40" spans="1:4" s="1" customFormat="1" ht="9.9499999999999993" customHeight="1" x14ac:dyDescent="0.15">
      <c r="A40" s="6" t="s">
        <v>100</v>
      </c>
      <c r="B40" s="10"/>
      <c r="C40" s="4">
        <v>281558</v>
      </c>
      <c r="D40" s="4">
        <v>168377</v>
      </c>
    </row>
    <row r="41" spans="1:4" s="7" customFormat="1" ht="9.9499999999999993" customHeight="1" x14ac:dyDescent="0.15">
      <c r="B41" s="11" t="s">
        <v>101</v>
      </c>
      <c r="C41" s="8">
        <f>C40/ 449935</f>
        <v>0.62577483414270951</v>
      </c>
      <c r="D41" s="8">
        <f>D40/ 449935</f>
        <v>0.37422516585729049</v>
      </c>
    </row>
    <row r="42" spans="1:4" s="1" customFormat="1" ht="5.0999999999999996" customHeight="1" x14ac:dyDescent="0.15">
      <c r="B42" s="12"/>
      <c r="C42" s="4"/>
      <c r="D42" s="4"/>
    </row>
    <row r="43" spans="1:4" s="1" customFormat="1" ht="9.9499999999999993" customHeight="1" x14ac:dyDescent="0.15">
      <c r="A43" s="3" t="s">
        <v>43</v>
      </c>
      <c r="B43" s="12"/>
      <c r="C43" s="4"/>
      <c r="D43" s="4"/>
    </row>
    <row r="44" spans="1:4" s="1" customFormat="1" ht="9.9499999999999993" customHeight="1" x14ac:dyDescent="0.15">
      <c r="B44" s="10" t="s">
        <v>32</v>
      </c>
      <c r="C44" s="4">
        <v>463</v>
      </c>
      <c r="D44" s="4">
        <v>262</v>
      </c>
    </row>
    <row r="45" spans="1:4" s="1" customFormat="1" ht="9.9499999999999993" customHeight="1" x14ac:dyDescent="0.15">
      <c r="B45" s="10" t="s">
        <v>33</v>
      </c>
      <c r="C45" s="4">
        <v>7454</v>
      </c>
      <c r="D45" s="4">
        <v>14534</v>
      </c>
    </row>
    <row r="46" spans="1:4" s="1" customFormat="1" ht="9.9499999999999993" customHeight="1" x14ac:dyDescent="0.15">
      <c r="B46" s="10" t="s">
        <v>34</v>
      </c>
      <c r="C46" s="4">
        <v>8956</v>
      </c>
      <c r="D46" s="4">
        <v>17109</v>
      </c>
    </row>
    <row r="47" spans="1:4" s="1" customFormat="1" ht="9.9499999999999993" customHeight="1" x14ac:dyDescent="0.15">
      <c r="B47" s="10" t="s">
        <v>35</v>
      </c>
      <c r="C47" s="4">
        <v>45734</v>
      </c>
      <c r="D47" s="4">
        <v>64663</v>
      </c>
    </row>
    <row r="48" spans="1:4" s="1" customFormat="1" ht="9.9499999999999993" customHeight="1" x14ac:dyDescent="0.15">
      <c r="B48" s="10" t="s">
        <v>36</v>
      </c>
      <c r="C48" s="4">
        <v>4134</v>
      </c>
      <c r="D48" s="4">
        <v>4673</v>
      </c>
    </row>
    <row r="49" spans="1:4" s="1" customFormat="1" ht="9.9499999999999993" customHeight="1" x14ac:dyDescent="0.15">
      <c r="B49" s="10" t="s">
        <v>37</v>
      </c>
      <c r="C49" s="4">
        <v>8437</v>
      </c>
      <c r="D49" s="4">
        <v>17578</v>
      </c>
    </row>
    <row r="50" spans="1:4" s="1" customFormat="1" ht="9.9499999999999993" customHeight="1" x14ac:dyDescent="0.15">
      <c r="B50" s="10" t="s">
        <v>38</v>
      </c>
      <c r="C50" s="4">
        <v>3582</v>
      </c>
      <c r="D50" s="4">
        <v>5747</v>
      </c>
    </row>
    <row r="51" spans="1:4" s="1" customFormat="1" ht="9.9499999999999993" customHeight="1" x14ac:dyDescent="0.15">
      <c r="B51" s="10" t="s">
        <v>39</v>
      </c>
      <c r="C51" s="4">
        <v>2967</v>
      </c>
      <c r="D51" s="4">
        <v>5494</v>
      </c>
    </row>
    <row r="52" spans="1:4" s="1" customFormat="1" ht="9.9499999999999993" customHeight="1" x14ac:dyDescent="0.15">
      <c r="B52" s="10" t="s">
        <v>40</v>
      </c>
      <c r="C52" s="4">
        <v>3384</v>
      </c>
      <c r="D52" s="4">
        <v>2503</v>
      </c>
    </row>
    <row r="53" spans="1:4" s="1" customFormat="1" ht="9.9499999999999993" customHeight="1" x14ac:dyDescent="0.15">
      <c r="B53" s="10" t="s">
        <v>7</v>
      </c>
      <c r="C53" s="4">
        <v>7090</v>
      </c>
      <c r="D53" s="4">
        <v>2652</v>
      </c>
    </row>
    <row r="54" spans="1:4" s="1" customFormat="1" ht="9.9499999999999993" customHeight="1" x14ac:dyDescent="0.15">
      <c r="B54" s="10" t="s">
        <v>8</v>
      </c>
      <c r="C54" s="4">
        <v>4869</v>
      </c>
      <c r="D54" s="4">
        <v>1971</v>
      </c>
    </row>
    <row r="55" spans="1:4" s="1" customFormat="1" ht="9.9499999999999993" customHeight="1" x14ac:dyDescent="0.15">
      <c r="B55" s="10" t="s">
        <v>41</v>
      </c>
      <c r="C55" s="4">
        <v>86040</v>
      </c>
      <c r="D55" s="4">
        <v>106444</v>
      </c>
    </row>
    <row r="56" spans="1:4" s="1" customFormat="1" ht="9.9499999999999993" customHeight="1" x14ac:dyDescent="0.15">
      <c r="B56" s="10" t="s">
        <v>42</v>
      </c>
      <c r="C56" s="4">
        <v>10479</v>
      </c>
      <c r="D56" s="4">
        <v>17372</v>
      </c>
    </row>
    <row r="57" spans="1:4" s="1" customFormat="1" ht="9.9499999999999993" customHeight="1" x14ac:dyDescent="0.15">
      <c r="A57" s="6" t="s">
        <v>100</v>
      </c>
      <c r="B57" s="10"/>
      <c r="C57" s="4">
        <v>193589</v>
      </c>
      <c r="D57" s="4">
        <v>261002</v>
      </c>
    </row>
    <row r="58" spans="1:4" s="7" customFormat="1" ht="9.9499999999999993" customHeight="1" x14ac:dyDescent="0.15">
      <c r="B58" s="11" t="s">
        <v>101</v>
      </c>
      <c r="C58" s="8">
        <f>C57/ 454591</f>
        <v>0.42585312951642246</v>
      </c>
      <c r="D58" s="8">
        <f>D57/ 454591</f>
        <v>0.5741468704835776</v>
      </c>
    </row>
    <row r="59" spans="1:4" s="1" customFormat="1" ht="5.0999999999999996" customHeight="1" x14ac:dyDescent="0.15">
      <c r="B59" s="12"/>
      <c r="C59" s="4"/>
      <c r="D59" s="4"/>
    </row>
    <row r="60" spans="1:4" s="1" customFormat="1" ht="9.9499999999999993" customHeight="1" x14ac:dyDescent="0.15">
      <c r="A60" s="3" t="s">
        <v>46</v>
      </c>
      <c r="B60" s="12"/>
      <c r="C60" s="4"/>
      <c r="D60" s="4"/>
    </row>
    <row r="61" spans="1:4" s="1" customFormat="1" ht="9.9499999999999993" customHeight="1" x14ac:dyDescent="0.15">
      <c r="B61" s="10" t="s">
        <v>44</v>
      </c>
      <c r="C61" s="4">
        <v>66735</v>
      </c>
      <c r="D61" s="4">
        <v>39976</v>
      </c>
    </row>
    <row r="62" spans="1:4" s="1" customFormat="1" ht="9.9499999999999993" customHeight="1" x14ac:dyDescent="0.15">
      <c r="B62" s="10" t="s">
        <v>45</v>
      </c>
      <c r="C62" s="4">
        <v>127205</v>
      </c>
      <c r="D62" s="4">
        <v>129064</v>
      </c>
    </row>
    <row r="63" spans="1:4" s="1" customFormat="1" ht="9.9499999999999993" customHeight="1" x14ac:dyDescent="0.15">
      <c r="A63" s="6" t="s">
        <v>100</v>
      </c>
      <c r="B63" s="10"/>
      <c r="C63" s="4">
        <v>193940</v>
      </c>
      <c r="D63" s="4">
        <v>169040</v>
      </c>
    </row>
    <row r="64" spans="1:4" s="7" customFormat="1" ht="9.9499999999999993" customHeight="1" x14ac:dyDescent="0.15">
      <c r="B64" s="11" t="s">
        <v>101</v>
      </c>
      <c r="C64" s="8">
        <f>C63/ 362980</f>
        <v>0.53429941043583673</v>
      </c>
      <c r="D64" s="8">
        <f>D63/ 362980</f>
        <v>0.46570058956416333</v>
      </c>
    </row>
    <row r="65" spans="1:4" s="1" customFormat="1" ht="5.0999999999999996" customHeight="1" x14ac:dyDescent="0.15">
      <c r="B65" s="12"/>
      <c r="C65" s="4"/>
      <c r="D65" s="4"/>
    </row>
    <row r="66" spans="1:4" s="1" customFormat="1" ht="9.9499999999999993" customHeight="1" x14ac:dyDescent="0.15">
      <c r="A66" s="3" t="s">
        <v>47</v>
      </c>
      <c r="B66" s="12"/>
      <c r="C66" s="4"/>
      <c r="D66" s="4"/>
    </row>
    <row r="67" spans="1:4" s="1" customFormat="1" ht="9.9499999999999993" customHeight="1" x14ac:dyDescent="0.15">
      <c r="B67" s="10" t="s">
        <v>8</v>
      </c>
      <c r="C67" s="4">
        <v>80840</v>
      </c>
      <c r="D67" s="4">
        <v>107820</v>
      </c>
    </row>
    <row r="68" spans="1:4" s="1" customFormat="1" ht="9.9499999999999993" customHeight="1" x14ac:dyDescent="0.15">
      <c r="B68" s="10" t="s">
        <v>28</v>
      </c>
      <c r="C68" s="4">
        <v>142093</v>
      </c>
      <c r="D68" s="4">
        <v>142713</v>
      </c>
    </row>
    <row r="69" spans="1:4" s="1" customFormat="1" ht="9.9499999999999993" customHeight="1" x14ac:dyDescent="0.15">
      <c r="A69" s="6" t="s">
        <v>100</v>
      </c>
      <c r="B69" s="10"/>
      <c r="C69" s="4">
        <v>222933</v>
      </c>
      <c r="D69" s="4">
        <v>250533</v>
      </c>
    </row>
    <row r="70" spans="1:4" s="7" customFormat="1" ht="9.9499999999999993" customHeight="1" x14ac:dyDescent="0.15">
      <c r="B70" s="11" t="s">
        <v>101</v>
      </c>
      <c r="C70" s="8">
        <f>C69/ 473466</f>
        <v>0.47085323972576698</v>
      </c>
      <c r="D70" s="8">
        <f>D69/ 473466</f>
        <v>0.52914676027423302</v>
      </c>
    </row>
    <row r="71" spans="1:4" s="1" customFormat="1" ht="5.0999999999999996" customHeight="1" x14ac:dyDescent="0.15">
      <c r="B71" s="12"/>
      <c r="C71" s="4"/>
      <c r="D71" s="4"/>
    </row>
    <row r="72" spans="1:4" s="1" customFormat="1" ht="9.9499999999999993" customHeight="1" x14ac:dyDescent="0.15">
      <c r="A72" s="3" t="s">
        <v>48</v>
      </c>
      <c r="B72" s="12"/>
      <c r="C72" s="4"/>
      <c r="D72" s="4"/>
    </row>
    <row r="73" spans="1:4" s="1" customFormat="1" ht="9.9499999999999993" customHeight="1" x14ac:dyDescent="0.15">
      <c r="B73" s="10" t="s">
        <v>44</v>
      </c>
      <c r="C73" s="4">
        <v>246400</v>
      </c>
      <c r="D73" s="4">
        <v>30216</v>
      </c>
    </row>
    <row r="74" spans="1:4" s="1" customFormat="1" ht="9.9499999999999993" customHeight="1" x14ac:dyDescent="0.15">
      <c r="B74" s="10" t="s">
        <v>26</v>
      </c>
      <c r="C74" s="4">
        <v>79706</v>
      </c>
      <c r="D74" s="4">
        <v>18885</v>
      </c>
    </row>
    <row r="75" spans="1:4" s="1" customFormat="1" ht="9.9499999999999993" customHeight="1" x14ac:dyDescent="0.15">
      <c r="B75" s="10" t="s">
        <v>22</v>
      </c>
      <c r="C75" s="4">
        <v>0</v>
      </c>
      <c r="D75" s="4">
        <v>0</v>
      </c>
    </row>
    <row r="76" spans="1:4" s="1" customFormat="1" ht="9.9499999999999993" customHeight="1" x14ac:dyDescent="0.15">
      <c r="A76" s="6" t="s">
        <v>100</v>
      </c>
      <c r="B76" s="10"/>
      <c r="C76" s="4">
        <v>326106</v>
      </c>
      <c r="D76" s="4">
        <v>49101</v>
      </c>
    </row>
    <row r="77" spans="1:4" s="7" customFormat="1" ht="9.9499999999999993" customHeight="1" x14ac:dyDescent="0.15">
      <c r="B77" s="11" t="s">
        <v>101</v>
      </c>
      <c r="C77" s="8">
        <f>C76/ 375207</f>
        <v>0.86913623679728791</v>
      </c>
      <c r="D77" s="8">
        <f>D76/ 375207</f>
        <v>0.13086376320271209</v>
      </c>
    </row>
    <row r="78" spans="1:4" s="1" customFormat="1" ht="5.0999999999999996" customHeight="1" x14ac:dyDescent="0.15">
      <c r="B78" s="12"/>
      <c r="C78" s="4"/>
      <c r="D78" s="4"/>
    </row>
    <row r="79" spans="1:4" s="1" customFormat="1" ht="9.9499999999999993" customHeight="1" x14ac:dyDescent="0.15">
      <c r="A79" s="3" t="s">
        <v>49</v>
      </c>
      <c r="B79" s="12"/>
      <c r="C79" s="4"/>
      <c r="D79" s="4"/>
    </row>
    <row r="80" spans="1:4" s="1" customFormat="1" ht="9.9499999999999993" customHeight="1" x14ac:dyDescent="0.15">
      <c r="B80" s="10" t="s">
        <v>28</v>
      </c>
      <c r="C80" s="4">
        <v>232204</v>
      </c>
      <c r="D80" s="4">
        <v>120004</v>
      </c>
    </row>
    <row r="81" spans="1:4" s="1" customFormat="1" ht="9.9499999999999993" customHeight="1" x14ac:dyDescent="0.15">
      <c r="A81" s="6" t="s">
        <v>100</v>
      </c>
      <c r="B81" s="10"/>
      <c r="C81" s="4">
        <v>232204</v>
      </c>
      <c r="D81" s="4">
        <v>120004</v>
      </c>
    </row>
    <row r="82" spans="1:4" s="7" customFormat="1" ht="9.9499999999999993" customHeight="1" x14ac:dyDescent="0.15">
      <c r="B82" s="11" t="s">
        <v>101</v>
      </c>
      <c r="C82" s="8">
        <f>C81/ 352208</f>
        <v>0.65928087948030711</v>
      </c>
      <c r="D82" s="8">
        <f>D81/ 352208</f>
        <v>0.34071912051969289</v>
      </c>
    </row>
    <row r="83" spans="1:4" s="1" customFormat="1" ht="5.0999999999999996" customHeight="1" x14ac:dyDescent="0.15">
      <c r="B83" s="12"/>
      <c r="C83" s="4"/>
      <c r="D83" s="4"/>
    </row>
    <row r="84" spans="1:4" s="1" customFormat="1" ht="9.9499999999999993" customHeight="1" x14ac:dyDescent="0.15">
      <c r="A84" s="3" t="s">
        <v>50</v>
      </c>
      <c r="B84" s="12"/>
      <c r="C84" s="4"/>
      <c r="D84" s="4"/>
    </row>
    <row r="85" spans="1:4" s="1" customFormat="1" ht="9.9499999999999993" customHeight="1" x14ac:dyDescent="0.15">
      <c r="B85" s="10" t="s">
        <v>44</v>
      </c>
      <c r="C85" s="4">
        <v>56065</v>
      </c>
      <c r="D85" s="4">
        <v>23369</v>
      </c>
    </row>
    <row r="86" spans="1:4" s="1" customFormat="1" ht="9.9499999999999993" customHeight="1" x14ac:dyDescent="0.15">
      <c r="B86" s="10" t="s">
        <v>26</v>
      </c>
      <c r="C86" s="4">
        <v>232162</v>
      </c>
      <c r="D86" s="4">
        <v>116799</v>
      </c>
    </row>
    <row r="87" spans="1:4" s="1" customFormat="1" ht="9.9499999999999993" customHeight="1" x14ac:dyDescent="0.15">
      <c r="A87" s="6" t="s">
        <v>100</v>
      </c>
      <c r="B87" s="10"/>
      <c r="C87" s="4">
        <v>288227</v>
      </c>
      <c r="D87" s="4">
        <v>140168</v>
      </c>
    </row>
    <row r="88" spans="1:4" s="7" customFormat="1" ht="9.9499999999999993" customHeight="1" x14ac:dyDescent="0.15">
      <c r="B88" s="11" t="s">
        <v>101</v>
      </c>
      <c r="C88" s="8">
        <f>C87/ 428395</f>
        <v>0.67280663873294511</v>
      </c>
      <c r="D88" s="8">
        <f>D87/ 428395</f>
        <v>0.32719336126705495</v>
      </c>
    </row>
    <row r="89" spans="1:4" s="1" customFormat="1" ht="5.0999999999999996" customHeight="1" x14ac:dyDescent="0.15">
      <c r="B89" s="12"/>
      <c r="C89" s="4"/>
      <c r="D89" s="4"/>
    </row>
    <row r="90" spans="1:4" s="1" customFormat="1" ht="9.9499999999999993" customHeight="1" x14ac:dyDescent="0.15">
      <c r="A90" s="3" t="s">
        <v>52</v>
      </c>
      <c r="B90" s="12"/>
      <c r="C90" s="4"/>
      <c r="D90" s="4"/>
    </row>
    <row r="91" spans="1:4" s="1" customFormat="1" ht="9.9499999999999993" customHeight="1" x14ac:dyDescent="0.15">
      <c r="B91" s="10" t="s">
        <v>44</v>
      </c>
      <c r="C91" s="4">
        <v>119839</v>
      </c>
      <c r="D91" s="4">
        <v>54160</v>
      </c>
    </row>
    <row r="92" spans="1:4" s="1" customFormat="1" ht="9.9499999999999993" customHeight="1" x14ac:dyDescent="0.15">
      <c r="B92" s="10" t="s">
        <v>51</v>
      </c>
      <c r="C92" s="4">
        <v>111719</v>
      </c>
      <c r="D92" s="4">
        <v>50901</v>
      </c>
    </row>
    <row r="93" spans="1:4" s="1" customFormat="1" ht="9.9499999999999993" customHeight="1" x14ac:dyDescent="0.15">
      <c r="A93" s="6" t="s">
        <v>100</v>
      </c>
      <c r="B93" s="10"/>
      <c r="C93" s="4">
        <v>231558</v>
      </c>
      <c r="D93" s="4">
        <v>105061</v>
      </c>
    </row>
    <row r="94" spans="1:4" s="7" customFormat="1" ht="9.9499999999999993" customHeight="1" x14ac:dyDescent="0.15">
      <c r="B94" s="11" t="s">
        <v>101</v>
      </c>
      <c r="C94" s="8">
        <f>C93/ 336619</f>
        <v>0.68789343441695205</v>
      </c>
      <c r="D94" s="8">
        <f>D93/ 336619</f>
        <v>0.31210656558304789</v>
      </c>
    </row>
    <row r="95" spans="1:4" s="1" customFormat="1" ht="5.0999999999999996" customHeight="1" x14ac:dyDescent="0.15">
      <c r="B95" s="12"/>
      <c r="C95" s="4"/>
      <c r="D95" s="4"/>
    </row>
    <row r="96" spans="1:4" s="1" customFormat="1" ht="9.9499999999999993" customHeight="1" x14ac:dyDescent="0.15">
      <c r="A96" s="3" t="s">
        <v>54</v>
      </c>
      <c r="B96" s="12"/>
      <c r="C96" s="4"/>
      <c r="D96" s="4"/>
    </row>
    <row r="97" spans="1:4" s="1" customFormat="1" ht="9.9499999999999993" customHeight="1" x14ac:dyDescent="0.15">
      <c r="B97" s="10" t="s">
        <v>22</v>
      </c>
      <c r="C97" s="4">
        <v>310932</v>
      </c>
      <c r="D97" s="4">
        <v>66421</v>
      </c>
    </row>
    <row r="98" spans="1:4" s="1" customFormat="1" ht="9.9499999999999993" customHeight="1" x14ac:dyDescent="0.15">
      <c r="B98" s="10" t="s">
        <v>53</v>
      </c>
      <c r="C98" s="4">
        <v>36020</v>
      </c>
      <c r="D98" s="4">
        <v>13773</v>
      </c>
    </row>
    <row r="99" spans="1:4" s="1" customFormat="1" ht="9.9499999999999993" customHeight="1" x14ac:dyDescent="0.15">
      <c r="A99" s="6" t="s">
        <v>100</v>
      </c>
      <c r="B99" s="10"/>
      <c r="C99" s="4">
        <v>346952</v>
      </c>
      <c r="D99" s="4">
        <v>80194</v>
      </c>
    </row>
    <row r="100" spans="1:4" s="7" customFormat="1" ht="9.9499999999999993" customHeight="1" x14ac:dyDescent="0.15">
      <c r="B100" s="11" t="s">
        <v>101</v>
      </c>
      <c r="C100" s="8">
        <f>C99/ 427146</f>
        <v>0.81225623089060883</v>
      </c>
      <c r="D100" s="8">
        <f>D99/ 427146</f>
        <v>0.18774376910939117</v>
      </c>
    </row>
    <row r="101" spans="1:4" s="1" customFormat="1" ht="5.0999999999999996" customHeight="1" x14ac:dyDescent="0.15">
      <c r="B101" s="12"/>
      <c r="C101" s="4"/>
      <c r="D101" s="4"/>
    </row>
    <row r="102" spans="1:4" s="1" customFormat="1" ht="9.9499999999999993" customHeight="1" x14ac:dyDescent="0.15">
      <c r="A102" s="3" t="s">
        <v>58</v>
      </c>
      <c r="B102" s="12"/>
      <c r="C102" s="4"/>
      <c r="D102" s="4"/>
    </row>
    <row r="103" spans="1:4" s="1" customFormat="1" ht="9.9499999999999993" customHeight="1" x14ac:dyDescent="0.15">
      <c r="B103" s="10" t="s">
        <v>55</v>
      </c>
      <c r="C103" s="4">
        <v>65169</v>
      </c>
      <c r="D103" s="4">
        <v>94944</v>
      </c>
    </row>
    <row r="104" spans="1:4" s="1" customFormat="1" ht="9.9499999999999993" customHeight="1" x14ac:dyDescent="0.15">
      <c r="B104" s="10" t="s">
        <v>56</v>
      </c>
      <c r="C104" s="4">
        <v>55526</v>
      </c>
      <c r="D104" s="4">
        <v>119352</v>
      </c>
    </row>
    <row r="105" spans="1:4" s="1" customFormat="1" ht="9.9499999999999993" customHeight="1" x14ac:dyDescent="0.15">
      <c r="B105" s="10" t="s">
        <v>57</v>
      </c>
      <c r="C105" s="4">
        <v>22819</v>
      </c>
      <c r="D105" s="4">
        <v>44071</v>
      </c>
    </row>
    <row r="106" spans="1:4" s="1" customFormat="1" ht="9.9499999999999993" customHeight="1" x14ac:dyDescent="0.15">
      <c r="A106" s="6" t="s">
        <v>100</v>
      </c>
      <c r="B106" s="10"/>
      <c r="C106" s="4">
        <v>143514</v>
      </c>
      <c r="D106" s="4">
        <v>258367</v>
      </c>
    </row>
    <row r="107" spans="1:4" s="7" customFormat="1" ht="9.9499999999999993" customHeight="1" x14ac:dyDescent="0.15">
      <c r="B107" s="11" t="s">
        <v>101</v>
      </c>
      <c r="C107" s="8">
        <f>C106/ 401881</f>
        <v>0.35710571039685879</v>
      </c>
      <c r="D107" s="8">
        <f>D106/ 401881</f>
        <v>0.64289428960314121</v>
      </c>
    </row>
    <row r="108" spans="1:4" s="1" customFormat="1" ht="5.0999999999999996" customHeight="1" x14ac:dyDescent="0.15">
      <c r="B108" s="12"/>
      <c r="C108" s="4"/>
      <c r="D108" s="4"/>
    </row>
    <row r="109" spans="1:4" s="1" customFormat="1" ht="9.9499999999999993" customHeight="1" x14ac:dyDescent="0.15">
      <c r="A109" s="3" t="s">
        <v>59</v>
      </c>
      <c r="B109" s="12"/>
      <c r="C109" s="4"/>
      <c r="D109" s="4"/>
    </row>
    <row r="110" spans="1:4" s="1" customFormat="1" ht="9.9499999999999993" customHeight="1" x14ac:dyDescent="0.15">
      <c r="B110" s="10" t="s">
        <v>53</v>
      </c>
      <c r="C110" s="4">
        <v>201166</v>
      </c>
      <c r="D110" s="4">
        <v>70701</v>
      </c>
    </row>
    <row r="111" spans="1:4" s="1" customFormat="1" ht="9.9499999999999993" customHeight="1" x14ac:dyDescent="0.15">
      <c r="B111" s="10" t="s">
        <v>51</v>
      </c>
      <c r="C111" s="4">
        <v>130578</v>
      </c>
      <c r="D111" s="4">
        <v>46860</v>
      </c>
    </row>
    <row r="112" spans="1:4" s="1" customFormat="1" ht="9.9499999999999993" customHeight="1" x14ac:dyDescent="0.15">
      <c r="A112" s="6" t="s">
        <v>100</v>
      </c>
      <c r="B112" s="10"/>
      <c r="C112" s="4">
        <v>331744</v>
      </c>
      <c r="D112" s="4">
        <v>117561</v>
      </c>
    </row>
    <row r="113" spans="1:4" s="7" customFormat="1" ht="9.9499999999999993" customHeight="1" x14ac:dyDescent="0.15">
      <c r="B113" s="11" t="s">
        <v>101</v>
      </c>
      <c r="C113" s="8">
        <f>C112/ 449305</f>
        <v>0.73834922825252336</v>
      </c>
      <c r="D113" s="8">
        <f>D112/ 449305</f>
        <v>0.26165077174747664</v>
      </c>
    </row>
    <row r="114" spans="1:4" s="1" customFormat="1" ht="5.0999999999999996" customHeight="1" x14ac:dyDescent="0.15">
      <c r="B114" s="12"/>
      <c r="C114" s="4"/>
      <c r="D114" s="4"/>
    </row>
    <row r="115" spans="1:4" s="1" customFormat="1" ht="9.9499999999999993" customHeight="1" x14ac:dyDescent="0.15">
      <c r="A115" s="3" t="s">
        <v>60</v>
      </c>
      <c r="B115" s="12"/>
      <c r="C115" s="4"/>
      <c r="D115" s="4"/>
    </row>
    <row r="116" spans="1:4" s="1" customFormat="1" ht="9.9499999999999993" customHeight="1" x14ac:dyDescent="0.15">
      <c r="B116" s="10" t="s">
        <v>55</v>
      </c>
      <c r="C116" s="4">
        <v>81437</v>
      </c>
      <c r="D116" s="4">
        <v>67122</v>
      </c>
    </row>
    <row r="117" spans="1:4" s="1" customFormat="1" ht="9.9499999999999993" customHeight="1" x14ac:dyDescent="0.15">
      <c r="B117" s="10" t="s">
        <v>37</v>
      </c>
      <c r="C117" s="4">
        <v>12101</v>
      </c>
      <c r="D117" s="4">
        <v>14873</v>
      </c>
    </row>
    <row r="118" spans="1:4" s="1" customFormat="1" ht="9.9499999999999993" customHeight="1" x14ac:dyDescent="0.15">
      <c r="B118" s="10" t="s">
        <v>39</v>
      </c>
      <c r="C118" s="4">
        <v>37427</v>
      </c>
      <c r="D118" s="4">
        <v>37826</v>
      </c>
    </row>
    <row r="119" spans="1:4" s="1" customFormat="1" ht="9.9499999999999993" customHeight="1" x14ac:dyDescent="0.15">
      <c r="B119" s="10" t="s">
        <v>105</v>
      </c>
      <c r="C119" s="4" t="s">
        <v>104</v>
      </c>
      <c r="D119" s="4" t="s">
        <v>104</v>
      </c>
    </row>
    <row r="120" spans="1:4" s="1" customFormat="1" ht="9.9499999999999993" customHeight="1" x14ac:dyDescent="0.15">
      <c r="A120" s="6" t="s">
        <v>100</v>
      </c>
      <c r="B120" s="10"/>
      <c r="C120" s="4">
        <v>130967</v>
      </c>
      <c r="D120" s="4">
        <v>119821</v>
      </c>
    </row>
    <row r="121" spans="1:4" s="7" customFormat="1" ht="9.9499999999999993" customHeight="1" x14ac:dyDescent="0.15">
      <c r="B121" s="11" t="s">
        <v>101</v>
      </c>
      <c r="C121" s="8">
        <f>C120/ 250788</f>
        <v>0.52222195639344782</v>
      </c>
      <c r="D121" s="8">
        <f>D120/ 250788</f>
        <v>0.47777804360655213</v>
      </c>
    </row>
    <row r="122" spans="1:4" s="1" customFormat="1" ht="5.0999999999999996" customHeight="1" x14ac:dyDescent="0.15">
      <c r="B122" s="12"/>
      <c r="C122" s="4"/>
      <c r="D122" s="4"/>
    </row>
    <row r="123" spans="1:4" s="1" customFormat="1" ht="9.9499999999999993" customHeight="1" x14ac:dyDescent="0.15">
      <c r="A123" s="3" t="s">
        <v>61</v>
      </c>
      <c r="B123" s="12"/>
      <c r="C123" s="4"/>
      <c r="D123" s="4"/>
    </row>
    <row r="124" spans="1:4" s="1" customFormat="1" ht="9.9499999999999993" customHeight="1" x14ac:dyDescent="0.15">
      <c r="B124" s="10" t="s">
        <v>51</v>
      </c>
      <c r="C124" s="4">
        <v>256488</v>
      </c>
      <c r="D124" s="4">
        <v>126836</v>
      </c>
    </row>
    <row r="125" spans="1:4" s="1" customFormat="1" ht="9.9499999999999993" customHeight="1" x14ac:dyDescent="0.15">
      <c r="A125" s="6" t="s">
        <v>100</v>
      </c>
      <c r="B125" s="10"/>
      <c r="C125" s="4">
        <v>256488</v>
      </c>
      <c r="D125" s="4">
        <v>126836</v>
      </c>
    </row>
    <row r="126" spans="1:4" s="7" customFormat="1" ht="9.9499999999999993" customHeight="1" x14ac:dyDescent="0.15">
      <c r="B126" s="11" t="s">
        <v>101</v>
      </c>
      <c r="C126" s="8">
        <f>C125/ 383324</f>
        <v>0.66911542194070817</v>
      </c>
      <c r="D126" s="8">
        <f>D125/ 383324</f>
        <v>0.33088457805929189</v>
      </c>
    </row>
    <row r="127" spans="1:4" s="1" customFormat="1" ht="5.0999999999999996" customHeight="1" x14ac:dyDescent="0.15">
      <c r="B127" s="12"/>
      <c r="C127" s="4"/>
      <c r="D127" s="4"/>
    </row>
    <row r="128" spans="1:4" s="1" customFormat="1" ht="9.9499999999999993" customHeight="1" x14ac:dyDescent="0.15">
      <c r="A128" s="3" t="s">
        <v>63</v>
      </c>
      <c r="B128" s="12"/>
      <c r="C128" s="4"/>
      <c r="D128" s="4"/>
    </row>
    <row r="129" spans="1:4" s="1" customFormat="1" ht="9.9499999999999993" customHeight="1" x14ac:dyDescent="0.15">
      <c r="B129" s="10" t="s">
        <v>55</v>
      </c>
      <c r="C129" s="4">
        <v>1790</v>
      </c>
      <c r="D129" s="4">
        <v>4609</v>
      </c>
    </row>
    <row r="130" spans="1:4" s="1" customFormat="1" ht="9.9499999999999993" customHeight="1" x14ac:dyDescent="0.15">
      <c r="B130" s="10" t="s">
        <v>56</v>
      </c>
      <c r="C130" s="4">
        <v>51975</v>
      </c>
      <c r="D130" s="4">
        <v>49106</v>
      </c>
    </row>
    <row r="131" spans="1:4" s="1" customFormat="1" ht="9.9499999999999993" customHeight="1" x14ac:dyDescent="0.15">
      <c r="B131" s="10" t="s">
        <v>62</v>
      </c>
      <c r="C131" s="4">
        <v>15225</v>
      </c>
      <c r="D131" s="4">
        <v>25354</v>
      </c>
    </row>
    <row r="132" spans="1:4" s="1" customFormat="1" ht="9.9499999999999993" customHeight="1" x14ac:dyDescent="0.15">
      <c r="B132" s="10" t="s">
        <v>57</v>
      </c>
      <c r="C132" s="4">
        <v>29151</v>
      </c>
      <c r="D132" s="4">
        <v>39368</v>
      </c>
    </row>
    <row r="133" spans="1:4" s="1" customFormat="1" ht="9.9499999999999993" customHeight="1" x14ac:dyDescent="0.15">
      <c r="A133" s="6" t="s">
        <v>100</v>
      </c>
      <c r="B133" s="10"/>
      <c r="C133" s="4">
        <v>98141</v>
      </c>
      <c r="D133" s="4">
        <v>118437</v>
      </c>
    </row>
    <row r="134" spans="1:4" s="7" customFormat="1" ht="9.9499999999999993" customHeight="1" x14ac:dyDescent="0.15">
      <c r="B134" s="11" t="s">
        <v>101</v>
      </c>
      <c r="C134" s="8">
        <f>C133/ 216578</f>
        <v>0.45314390196603532</v>
      </c>
      <c r="D134" s="8">
        <f>D133/ 216578</f>
        <v>0.54685609803396462</v>
      </c>
    </row>
    <row r="135" spans="1:4" s="1" customFormat="1" ht="5.0999999999999996" customHeight="1" x14ac:dyDescent="0.15">
      <c r="B135" s="12"/>
      <c r="C135" s="4"/>
      <c r="D135" s="4"/>
    </row>
    <row r="136" spans="1:4" s="1" customFormat="1" ht="9.9499999999999993" customHeight="1" x14ac:dyDescent="0.15">
      <c r="A136" s="3" t="s">
        <v>68</v>
      </c>
      <c r="B136" s="12"/>
      <c r="C136" s="4"/>
      <c r="D136" s="4"/>
    </row>
    <row r="137" spans="1:4" s="1" customFormat="1" ht="9.9499999999999993" customHeight="1" x14ac:dyDescent="0.15">
      <c r="B137" s="10" t="s">
        <v>64</v>
      </c>
      <c r="C137" s="4">
        <v>92302</v>
      </c>
      <c r="D137" s="4">
        <v>51913</v>
      </c>
    </row>
    <row r="138" spans="1:4" s="1" customFormat="1" ht="9.9499999999999993" customHeight="1" x14ac:dyDescent="0.15">
      <c r="B138" s="10" t="s">
        <v>65</v>
      </c>
      <c r="C138" s="4">
        <v>14991</v>
      </c>
      <c r="D138" s="4">
        <v>12031</v>
      </c>
    </row>
    <row r="139" spans="1:4" s="1" customFormat="1" ht="9.9499999999999993" customHeight="1" x14ac:dyDescent="0.15">
      <c r="B139" s="10" t="s">
        <v>66</v>
      </c>
      <c r="C139" s="4">
        <v>63880</v>
      </c>
      <c r="D139" s="4">
        <v>53267</v>
      </c>
    </row>
    <row r="140" spans="1:4" s="1" customFormat="1" ht="9.9499999999999993" customHeight="1" x14ac:dyDescent="0.15">
      <c r="B140" s="10" t="s">
        <v>67</v>
      </c>
      <c r="C140" s="4">
        <v>98631</v>
      </c>
      <c r="D140" s="4">
        <v>30737</v>
      </c>
    </row>
    <row r="141" spans="1:4" s="1" customFormat="1" ht="9.9499999999999993" customHeight="1" x14ac:dyDescent="0.15">
      <c r="A141" s="6" t="s">
        <v>100</v>
      </c>
      <c r="B141" s="10"/>
      <c r="C141" s="4">
        <v>269804</v>
      </c>
      <c r="D141" s="4">
        <v>147948</v>
      </c>
    </row>
    <row r="142" spans="1:4" s="7" customFormat="1" ht="9.9499999999999993" customHeight="1" x14ac:dyDescent="0.15">
      <c r="B142" s="11" t="s">
        <v>101</v>
      </c>
      <c r="C142" s="8">
        <f>C141/ 417752</f>
        <v>0.64584729696087628</v>
      </c>
      <c r="D142" s="8">
        <f>D141/ 417752</f>
        <v>0.35415270303912372</v>
      </c>
    </row>
    <row r="143" spans="1:4" s="1" customFormat="1" ht="5.0999999999999996" customHeight="1" x14ac:dyDescent="0.15">
      <c r="B143" s="12"/>
      <c r="C143" s="4"/>
      <c r="D143" s="4"/>
    </row>
    <row r="144" spans="1:4" s="1" customFormat="1" ht="9.9499999999999993" customHeight="1" x14ac:dyDescent="0.15">
      <c r="A144" s="3" t="s">
        <v>73</v>
      </c>
      <c r="B144" s="12"/>
      <c r="C144" s="4"/>
      <c r="D144" s="4"/>
    </row>
    <row r="145" spans="1:4" s="1" customFormat="1" ht="9.9499999999999993" customHeight="1" x14ac:dyDescent="0.15">
      <c r="B145" s="10" t="s">
        <v>69</v>
      </c>
      <c r="C145" s="4">
        <v>26441</v>
      </c>
      <c r="D145" s="4">
        <v>26579</v>
      </c>
    </row>
    <row r="146" spans="1:4" s="1" customFormat="1" ht="9.9499999999999993" customHeight="1" x14ac:dyDescent="0.15">
      <c r="B146" s="10" t="s">
        <v>70</v>
      </c>
      <c r="C146" s="4">
        <v>28976</v>
      </c>
      <c r="D146" s="4">
        <v>23642</v>
      </c>
    </row>
    <row r="147" spans="1:4" s="1" customFormat="1" ht="9.9499999999999993" customHeight="1" x14ac:dyDescent="0.15">
      <c r="B147" s="10" t="s">
        <v>71</v>
      </c>
      <c r="C147" s="4">
        <v>710</v>
      </c>
      <c r="D147" s="4">
        <v>1174</v>
      </c>
    </row>
    <row r="148" spans="1:4" s="1" customFormat="1" ht="9.9499999999999993" customHeight="1" x14ac:dyDescent="0.15">
      <c r="B148" s="10" t="s">
        <v>72</v>
      </c>
      <c r="C148" s="4">
        <v>127038</v>
      </c>
      <c r="D148" s="4">
        <v>90629</v>
      </c>
    </row>
    <row r="149" spans="1:4" s="1" customFormat="1" ht="9.9499999999999993" customHeight="1" x14ac:dyDescent="0.15">
      <c r="A149" s="6" t="s">
        <v>100</v>
      </c>
      <c r="B149" s="10"/>
      <c r="C149" s="4">
        <v>183165</v>
      </c>
      <c r="D149" s="4">
        <v>142024</v>
      </c>
    </row>
    <row r="150" spans="1:4" s="7" customFormat="1" ht="9.9499999999999993" customHeight="1" x14ac:dyDescent="0.15">
      <c r="B150" s="11" t="s">
        <v>101</v>
      </c>
      <c r="C150" s="8">
        <f>C149/ 325189</f>
        <v>0.56325705974064311</v>
      </c>
      <c r="D150" s="8">
        <f>D149/ 325189</f>
        <v>0.43674294025935689</v>
      </c>
    </row>
    <row r="151" spans="1:4" s="1" customFormat="1" ht="5.0999999999999996" customHeight="1" x14ac:dyDescent="0.15">
      <c r="B151" s="12"/>
      <c r="C151" s="4"/>
      <c r="D151" s="4"/>
    </row>
    <row r="152" spans="1:4" s="1" customFormat="1" ht="9.9499999999999993" customHeight="1" x14ac:dyDescent="0.15">
      <c r="A152" s="3" t="s">
        <v>74</v>
      </c>
      <c r="B152" s="12"/>
      <c r="C152" s="4"/>
      <c r="D152" s="4"/>
    </row>
    <row r="153" spans="1:4" s="1" customFormat="1" ht="9.9499999999999993" customHeight="1" x14ac:dyDescent="0.15">
      <c r="B153" s="10" t="s">
        <v>70</v>
      </c>
      <c r="C153" s="4">
        <v>114163</v>
      </c>
      <c r="D153" s="4">
        <v>101300</v>
      </c>
    </row>
    <row r="154" spans="1:4" s="1" customFormat="1" ht="9.9499999999999993" customHeight="1" x14ac:dyDescent="0.15">
      <c r="B154" s="10" t="s">
        <v>71</v>
      </c>
      <c r="C154" s="4">
        <v>69095</v>
      </c>
      <c r="D154" s="4">
        <v>105023</v>
      </c>
    </row>
    <row r="155" spans="1:4" s="1" customFormat="1" ht="9.9499999999999993" customHeight="1" x14ac:dyDescent="0.15">
      <c r="A155" s="6" t="s">
        <v>100</v>
      </c>
      <c r="B155" s="10"/>
      <c r="C155" s="4">
        <v>183258</v>
      </c>
      <c r="D155" s="4">
        <v>206323</v>
      </c>
    </row>
    <row r="156" spans="1:4" s="7" customFormat="1" ht="9.9499999999999993" customHeight="1" x14ac:dyDescent="0.15">
      <c r="B156" s="11" t="s">
        <v>101</v>
      </c>
      <c r="C156" s="8">
        <f>C155/ 389581</f>
        <v>0.47039768366527113</v>
      </c>
      <c r="D156" s="8">
        <f>D155/ 389581</f>
        <v>0.52960231633472887</v>
      </c>
    </row>
    <row r="157" spans="1:4" s="1" customFormat="1" ht="5.0999999999999996" customHeight="1" x14ac:dyDescent="0.15">
      <c r="B157" s="12"/>
      <c r="C157" s="4"/>
      <c r="D157" s="4"/>
    </row>
    <row r="158" spans="1:4" s="1" customFormat="1" ht="9.9499999999999993" customHeight="1" x14ac:dyDescent="0.15">
      <c r="A158" s="3" t="s">
        <v>76</v>
      </c>
      <c r="B158" s="12"/>
      <c r="C158" s="4"/>
      <c r="D158" s="4"/>
    </row>
    <row r="159" spans="1:4" s="1" customFormat="1" ht="9.9499999999999993" customHeight="1" x14ac:dyDescent="0.15">
      <c r="B159" s="10" t="s">
        <v>75</v>
      </c>
      <c r="C159" s="4">
        <v>184520</v>
      </c>
      <c r="D159" s="4">
        <v>101651</v>
      </c>
    </row>
    <row r="160" spans="1:4" s="1" customFormat="1" ht="9.9499999999999993" customHeight="1" x14ac:dyDescent="0.15">
      <c r="A160" s="6" t="s">
        <v>100</v>
      </c>
      <c r="B160" s="10"/>
      <c r="C160" s="4">
        <v>184520</v>
      </c>
      <c r="D160" s="4">
        <v>101651</v>
      </c>
    </row>
    <row r="161" spans="1:4" s="7" customFormat="1" ht="9.9499999999999993" customHeight="1" x14ac:dyDescent="0.15">
      <c r="B161" s="11" t="s">
        <v>101</v>
      </c>
      <c r="C161" s="8">
        <f>C160/ 286171</f>
        <v>0.64478930429708115</v>
      </c>
      <c r="D161" s="8">
        <f>D160/ 286171</f>
        <v>0.35521069570291891</v>
      </c>
    </row>
    <row r="162" spans="1:4" s="1" customFormat="1" ht="5.0999999999999996" customHeight="1" x14ac:dyDescent="0.15">
      <c r="B162" s="12"/>
      <c r="C162" s="4"/>
      <c r="D162" s="4"/>
    </row>
    <row r="163" spans="1:4" s="1" customFormat="1" ht="9.9499999999999993" customHeight="1" x14ac:dyDescent="0.15">
      <c r="A163" s="3" t="s">
        <v>79</v>
      </c>
      <c r="B163" s="12"/>
      <c r="C163" s="4"/>
      <c r="D163" s="4"/>
    </row>
    <row r="164" spans="1:4" s="1" customFormat="1" ht="9.9499999999999993" customHeight="1" x14ac:dyDescent="0.15">
      <c r="B164" s="10" t="s">
        <v>66</v>
      </c>
      <c r="C164" s="4">
        <v>13645</v>
      </c>
      <c r="D164" s="4">
        <v>15302</v>
      </c>
    </row>
    <row r="165" spans="1:4" s="1" customFormat="1" ht="9.9499999999999993" customHeight="1" x14ac:dyDescent="0.15">
      <c r="B165" s="10" t="s">
        <v>77</v>
      </c>
      <c r="C165" s="4">
        <v>110609</v>
      </c>
      <c r="D165" s="4">
        <v>70126</v>
      </c>
    </row>
    <row r="166" spans="1:4" s="1" customFormat="1" ht="9.9499999999999993" customHeight="1" x14ac:dyDescent="0.15">
      <c r="B166" s="10" t="s">
        <v>78</v>
      </c>
      <c r="C166" s="4">
        <v>124678</v>
      </c>
      <c r="D166" s="4">
        <v>83695</v>
      </c>
    </row>
    <row r="167" spans="1:4" s="1" customFormat="1" ht="9.9499999999999993" customHeight="1" x14ac:dyDescent="0.15">
      <c r="A167" s="6" t="s">
        <v>100</v>
      </c>
      <c r="B167" s="10"/>
      <c r="C167" s="4">
        <v>248932</v>
      </c>
      <c r="D167" s="4">
        <v>169123</v>
      </c>
    </row>
    <row r="168" spans="1:4" s="7" customFormat="1" ht="9.9499999999999993" customHeight="1" x14ac:dyDescent="0.15">
      <c r="B168" s="11" t="s">
        <v>101</v>
      </c>
      <c r="C168" s="8">
        <f>C167/ 418055</f>
        <v>0.59545275143222787</v>
      </c>
      <c r="D168" s="8">
        <f>D167/ 418055</f>
        <v>0.40454724856777219</v>
      </c>
    </row>
    <row r="169" spans="1:4" s="1" customFormat="1" ht="5.0999999999999996" customHeight="1" x14ac:dyDescent="0.15">
      <c r="B169" s="12"/>
      <c r="C169" s="4"/>
      <c r="D169" s="4"/>
    </row>
    <row r="170" spans="1:4" s="1" customFormat="1" ht="9.9499999999999993" customHeight="1" x14ac:dyDescent="0.15">
      <c r="A170" s="3" t="s">
        <v>80</v>
      </c>
      <c r="B170" s="12"/>
      <c r="C170" s="4"/>
      <c r="D170" s="4"/>
    </row>
    <row r="171" spans="1:4" s="1" customFormat="1" ht="9.9499999999999993" customHeight="1" x14ac:dyDescent="0.15">
      <c r="B171" s="10" t="s">
        <v>75</v>
      </c>
      <c r="C171" s="4">
        <v>127443</v>
      </c>
      <c r="D171" s="4">
        <v>93192</v>
      </c>
    </row>
    <row r="172" spans="1:4" s="1" customFormat="1" ht="9.9499999999999993" customHeight="1" x14ac:dyDescent="0.15">
      <c r="B172" s="10" t="s">
        <v>71</v>
      </c>
      <c r="C172" s="4">
        <v>55187</v>
      </c>
      <c r="D172" s="4">
        <v>49788</v>
      </c>
    </row>
    <row r="173" spans="1:4" s="1" customFormat="1" ht="9.9499999999999993" customHeight="1" x14ac:dyDescent="0.15">
      <c r="A173" s="6" t="s">
        <v>100</v>
      </c>
      <c r="B173" s="10"/>
      <c r="C173" s="4">
        <v>182630</v>
      </c>
      <c r="D173" s="4">
        <v>142980</v>
      </c>
    </row>
    <row r="174" spans="1:4" s="7" customFormat="1" ht="9.9499999999999993" customHeight="1" x14ac:dyDescent="0.15">
      <c r="B174" s="11" t="s">
        <v>101</v>
      </c>
      <c r="C174" s="8">
        <f>C173/ 325610</f>
        <v>0.56088572218297961</v>
      </c>
      <c r="D174" s="8">
        <f>D173/ 325610</f>
        <v>0.43911427781702034</v>
      </c>
    </row>
    <row r="175" spans="1:4" s="1" customFormat="1" ht="5.0999999999999996" customHeight="1" x14ac:dyDescent="0.15">
      <c r="B175" s="12"/>
      <c r="C175" s="4"/>
      <c r="D175" s="4"/>
    </row>
    <row r="176" spans="1:4" s="1" customFormat="1" ht="9.9499999999999993" customHeight="1" x14ac:dyDescent="0.15">
      <c r="A176" s="3" t="s">
        <v>81</v>
      </c>
      <c r="B176" s="12"/>
      <c r="C176" s="4"/>
      <c r="D176" s="4"/>
    </row>
    <row r="177" spans="1:4" s="1" customFormat="1" ht="9.9499999999999993" customHeight="1" x14ac:dyDescent="0.15">
      <c r="B177" s="10" t="s">
        <v>75</v>
      </c>
      <c r="C177" s="4">
        <v>135722</v>
      </c>
      <c r="D177" s="4">
        <v>134327</v>
      </c>
    </row>
    <row r="178" spans="1:4" s="1" customFormat="1" ht="9.9499999999999993" customHeight="1" x14ac:dyDescent="0.15">
      <c r="B178" s="10" t="s">
        <v>71</v>
      </c>
      <c r="C178" s="4">
        <v>42053</v>
      </c>
      <c r="D178" s="4">
        <v>56499</v>
      </c>
    </row>
    <row r="179" spans="1:4" s="1" customFormat="1" ht="9.9499999999999993" customHeight="1" x14ac:dyDescent="0.15">
      <c r="A179" s="6" t="s">
        <v>100</v>
      </c>
      <c r="B179" s="10"/>
      <c r="C179" s="4">
        <v>177775</v>
      </c>
      <c r="D179" s="4">
        <v>190826</v>
      </c>
    </row>
    <row r="180" spans="1:4" s="7" customFormat="1" ht="9.9499999999999993" customHeight="1" x14ac:dyDescent="0.15">
      <c r="B180" s="11" t="s">
        <v>101</v>
      </c>
      <c r="C180" s="8">
        <f>C179/ 368601</f>
        <v>0.48229657542980081</v>
      </c>
      <c r="D180" s="8">
        <f>D179/ 368601</f>
        <v>0.51770342457019924</v>
      </c>
    </row>
    <row r="181" spans="1:4" s="1" customFormat="1" ht="5.0999999999999996" customHeight="1" x14ac:dyDescent="0.15">
      <c r="B181" s="12"/>
      <c r="C181" s="4"/>
      <c r="D181" s="4"/>
    </row>
    <row r="182" spans="1:4" s="1" customFormat="1" ht="9.9499999999999993" customHeight="1" x14ac:dyDescent="0.15">
      <c r="A182" s="3" t="s">
        <v>82</v>
      </c>
      <c r="B182" s="12"/>
      <c r="C182" s="4"/>
      <c r="D182" s="4"/>
    </row>
    <row r="183" spans="1:4" s="1" customFormat="1" ht="9.9499999999999993" customHeight="1" x14ac:dyDescent="0.15">
      <c r="B183" s="10" t="s">
        <v>75</v>
      </c>
      <c r="C183" s="4">
        <v>357231</v>
      </c>
      <c r="D183" s="4">
        <v>179857</v>
      </c>
    </row>
    <row r="184" spans="1:4" s="1" customFormat="1" ht="9.9499999999999993" customHeight="1" x14ac:dyDescent="0.15">
      <c r="A184" s="6" t="s">
        <v>100</v>
      </c>
      <c r="B184" s="10"/>
      <c r="C184" s="4">
        <v>357231</v>
      </c>
      <c r="D184" s="4">
        <v>179857</v>
      </c>
    </row>
    <row r="185" spans="1:4" s="7" customFormat="1" ht="9.9499999999999993" customHeight="1" x14ac:dyDescent="0.15">
      <c r="B185" s="11" t="s">
        <v>101</v>
      </c>
      <c r="C185" s="8">
        <f>C184/ 537088</f>
        <v>0.6651256404909438</v>
      </c>
      <c r="D185" s="8">
        <f>D184/ 537088</f>
        <v>0.33487435950905625</v>
      </c>
    </row>
    <row r="186" spans="1:4" s="1" customFormat="1" ht="5.0999999999999996" customHeight="1" x14ac:dyDescent="0.15">
      <c r="B186" s="12"/>
      <c r="C186" s="4"/>
      <c r="D186" s="4"/>
    </row>
    <row r="187" spans="1:4" s="1" customFormat="1" ht="9.9499999999999993" customHeight="1" x14ac:dyDescent="0.15">
      <c r="A187" s="3" t="s">
        <v>83</v>
      </c>
      <c r="B187" s="12"/>
      <c r="C187" s="4"/>
      <c r="D187" s="4"/>
    </row>
    <row r="188" spans="1:4" s="1" customFormat="1" ht="9.9499999999999993" customHeight="1" x14ac:dyDescent="0.15">
      <c r="B188" s="10" t="s">
        <v>75</v>
      </c>
      <c r="C188" s="4">
        <v>246319</v>
      </c>
      <c r="D188" s="4">
        <v>142409</v>
      </c>
    </row>
    <row r="189" spans="1:4" s="1" customFormat="1" ht="9.9499999999999993" customHeight="1" x14ac:dyDescent="0.15">
      <c r="B189" s="10" t="s">
        <v>71</v>
      </c>
      <c r="C189" s="4">
        <v>13100</v>
      </c>
      <c r="D189" s="4">
        <v>19656</v>
      </c>
    </row>
    <row r="190" spans="1:4" s="1" customFormat="1" ht="9.9499999999999993" customHeight="1" x14ac:dyDescent="0.15">
      <c r="A190" s="6" t="s">
        <v>100</v>
      </c>
      <c r="B190" s="10"/>
      <c r="C190" s="4">
        <v>259419</v>
      </c>
      <c r="D190" s="4">
        <v>162065</v>
      </c>
    </row>
    <row r="191" spans="1:4" s="7" customFormat="1" ht="9.9499999999999993" customHeight="1" x14ac:dyDescent="0.15">
      <c r="B191" s="11" t="s">
        <v>101</v>
      </c>
      <c r="C191" s="8">
        <f>C190/ 421484</f>
        <v>0.61548955594992927</v>
      </c>
      <c r="D191" s="8">
        <f>D190/ 421484</f>
        <v>0.38451044405007068</v>
      </c>
    </row>
    <row r="192" spans="1:4" s="1" customFormat="1" ht="5.0999999999999996" customHeight="1" x14ac:dyDescent="0.15">
      <c r="B192" s="12"/>
      <c r="C192" s="4"/>
      <c r="D192" s="4"/>
    </row>
    <row r="193" spans="1:4" s="1" customFormat="1" ht="9.9499999999999993" customHeight="1" x14ac:dyDescent="0.15">
      <c r="A193" s="3" t="s">
        <v>84</v>
      </c>
      <c r="B193" s="12"/>
      <c r="C193" s="4"/>
      <c r="D193" s="4"/>
    </row>
    <row r="194" spans="1:4" s="1" customFormat="1" ht="9.9499999999999993" customHeight="1" x14ac:dyDescent="0.15">
      <c r="B194" s="10" t="s">
        <v>75</v>
      </c>
      <c r="C194" s="4">
        <v>218980</v>
      </c>
      <c r="D194" s="4">
        <v>62444</v>
      </c>
    </row>
    <row r="195" spans="1:4" s="1" customFormat="1" ht="9.9499999999999993" customHeight="1" x14ac:dyDescent="0.15">
      <c r="A195" s="6" t="s">
        <v>100</v>
      </c>
      <c r="B195" s="10"/>
      <c r="C195" s="4">
        <v>218980</v>
      </c>
      <c r="D195" s="4">
        <v>62444</v>
      </c>
    </row>
    <row r="196" spans="1:4" s="7" customFormat="1" ht="9.9499999999999993" customHeight="1" x14ac:dyDescent="0.15">
      <c r="B196" s="11" t="s">
        <v>101</v>
      </c>
      <c r="C196" s="8">
        <f>C195/ 281424</f>
        <v>0.77811416226050367</v>
      </c>
      <c r="D196" s="8">
        <f>D195/ 281424</f>
        <v>0.22188583773949627</v>
      </c>
    </row>
    <row r="197" spans="1:4" s="1" customFormat="1" ht="5.0999999999999996" customHeight="1" x14ac:dyDescent="0.15">
      <c r="B197" s="12"/>
      <c r="C197" s="4"/>
      <c r="D197" s="4"/>
    </row>
    <row r="198" spans="1:4" s="1" customFormat="1" ht="9.9499999999999993" customHeight="1" x14ac:dyDescent="0.15">
      <c r="A198" s="3" t="s">
        <v>85</v>
      </c>
      <c r="B198" s="12"/>
      <c r="C198" s="4"/>
      <c r="D198" s="4"/>
    </row>
    <row r="199" spans="1:4" s="1" customFormat="1" ht="9.9499999999999993" customHeight="1" x14ac:dyDescent="0.15">
      <c r="B199" s="10" t="s">
        <v>75</v>
      </c>
      <c r="C199" s="4">
        <v>198012</v>
      </c>
      <c r="D199" s="4">
        <v>106021</v>
      </c>
    </row>
    <row r="200" spans="1:4" s="1" customFormat="1" ht="9.9499999999999993" customHeight="1" x14ac:dyDescent="0.15">
      <c r="B200" s="10" t="s">
        <v>78</v>
      </c>
      <c r="C200" s="4">
        <v>86703</v>
      </c>
      <c r="D200" s="4">
        <v>85965</v>
      </c>
    </row>
    <row r="201" spans="1:4" s="1" customFormat="1" ht="9.9499999999999993" customHeight="1" x14ac:dyDescent="0.15">
      <c r="A201" s="6" t="s">
        <v>100</v>
      </c>
      <c r="B201" s="10"/>
      <c r="C201" s="4">
        <v>284715</v>
      </c>
      <c r="D201" s="4">
        <v>191986</v>
      </c>
    </row>
    <row r="202" spans="1:4" s="7" customFormat="1" ht="9.9499999999999993" customHeight="1" x14ac:dyDescent="0.15">
      <c r="B202" s="11" t="s">
        <v>101</v>
      </c>
      <c r="C202" s="8">
        <f>C201/ 476701</f>
        <v>0.59726117629289643</v>
      </c>
      <c r="D202" s="8">
        <f>D201/ 476701</f>
        <v>0.40273882370710362</v>
      </c>
    </row>
    <row r="203" spans="1:4" s="1" customFormat="1" ht="5.0999999999999996" customHeight="1" x14ac:dyDescent="0.15">
      <c r="B203" s="12"/>
      <c r="C203" s="4"/>
      <c r="D203" s="4"/>
    </row>
    <row r="204" spans="1:4" s="1" customFormat="1" ht="9.9499999999999993" customHeight="1" x14ac:dyDescent="0.15">
      <c r="A204" s="3" t="s">
        <v>86</v>
      </c>
      <c r="B204" s="12"/>
      <c r="C204" s="4"/>
      <c r="D204" s="4"/>
    </row>
    <row r="205" spans="1:4" s="1" customFormat="1" ht="9.9499999999999993" customHeight="1" x14ac:dyDescent="0.15">
      <c r="B205" s="10" t="s">
        <v>75</v>
      </c>
      <c r="C205" s="4">
        <v>236461</v>
      </c>
      <c r="D205" s="4">
        <v>61594</v>
      </c>
    </row>
    <row r="206" spans="1:4" s="1" customFormat="1" ht="9.9499999999999993" customHeight="1" x14ac:dyDescent="0.15">
      <c r="A206" s="6" t="s">
        <v>100</v>
      </c>
      <c r="B206" s="10"/>
      <c r="C206" s="4">
        <v>236461</v>
      </c>
      <c r="D206" s="4">
        <v>61594</v>
      </c>
    </row>
    <row r="207" spans="1:4" s="7" customFormat="1" ht="9.9499999999999993" customHeight="1" x14ac:dyDescent="0.15">
      <c r="B207" s="11" t="s">
        <v>101</v>
      </c>
      <c r="C207" s="8">
        <f>C206/ 298055</f>
        <v>0.79334686551139888</v>
      </c>
      <c r="D207" s="8">
        <f>D206/ 298055</f>
        <v>0.20665313448860109</v>
      </c>
    </row>
    <row r="208" spans="1:4" s="1" customFormat="1" ht="5.0999999999999996" customHeight="1" x14ac:dyDescent="0.15">
      <c r="B208" s="12"/>
      <c r="C208" s="4"/>
      <c r="D208" s="4"/>
    </row>
    <row r="209" spans="1:4" s="1" customFormat="1" ht="9.9499999999999993" customHeight="1" x14ac:dyDescent="0.15">
      <c r="A209" s="3" t="s">
        <v>87</v>
      </c>
      <c r="B209" s="12"/>
      <c r="C209" s="4"/>
      <c r="D209" s="4"/>
    </row>
    <row r="210" spans="1:4" s="1" customFormat="1" ht="9.9499999999999993" customHeight="1" x14ac:dyDescent="0.15">
      <c r="B210" s="10" t="s">
        <v>71</v>
      </c>
      <c r="C210" s="4">
        <v>157195</v>
      </c>
      <c r="D210" s="4">
        <v>131233</v>
      </c>
    </row>
    <row r="211" spans="1:4" s="1" customFormat="1" ht="9.9499999999999993" customHeight="1" x14ac:dyDescent="0.15">
      <c r="A211" s="6" t="s">
        <v>100</v>
      </c>
      <c r="B211" s="10"/>
      <c r="C211" s="4">
        <v>157195</v>
      </c>
      <c r="D211" s="4">
        <v>131233</v>
      </c>
    </row>
    <row r="212" spans="1:4" s="7" customFormat="1" ht="9.9499999999999993" customHeight="1" x14ac:dyDescent="0.15">
      <c r="B212" s="11" t="s">
        <v>101</v>
      </c>
      <c r="C212" s="8">
        <f>C211/ 288428</f>
        <v>0.54500603270140213</v>
      </c>
      <c r="D212" s="8">
        <f>D211/ 288428</f>
        <v>0.45499396729859792</v>
      </c>
    </row>
    <row r="213" spans="1:4" s="1" customFormat="1" ht="5.0999999999999996" customHeight="1" x14ac:dyDescent="0.15">
      <c r="B213" s="12"/>
      <c r="C213" s="4"/>
      <c r="D213" s="4"/>
    </row>
    <row r="214" spans="1:4" s="1" customFormat="1" ht="9.9499999999999993" customHeight="1" x14ac:dyDescent="0.15">
      <c r="A214" s="3" t="s">
        <v>89</v>
      </c>
      <c r="B214" s="12"/>
      <c r="C214" s="4"/>
      <c r="D214" s="4"/>
    </row>
    <row r="215" spans="1:4" s="1" customFormat="1" ht="9.9499999999999993" customHeight="1" x14ac:dyDescent="0.15">
      <c r="B215" s="10" t="s">
        <v>75</v>
      </c>
      <c r="C215" s="4">
        <v>190410</v>
      </c>
      <c r="D215" s="4">
        <v>135841</v>
      </c>
    </row>
    <row r="216" spans="1:4" s="1" customFormat="1" ht="9.9499999999999993" customHeight="1" x14ac:dyDescent="0.15">
      <c r="B216" s="10" t="s">
        <v>88</v>
      </c>
      <c r="C216" s="4">
        <v>10807</v>
      </c>
      <c r="D216" s="4">
        <v>12717</v>
      </c>
    </row>
    <row r="217" spans="1:4" s="1" customFormat="1" ht="9.9499999999999993" customHeight="1" x14ac:dyDescent="0.15">
      <c r="A217" s="6" t="s">
        <v>100</v>
      </c>
      <c r="B217" s="10"/>
      <c r="C217" s="4">
        <v>201217</v>
      </c>
      <c r="D217" s="4">
        <v>148558</v>
      </c>
    </row>
    <row r="218" spans="1:4" s="7" customFormat="1" ht="9.9499999999999993" customHeight="1" x14ac:dyDescent="0.15">
      <c r="B218" s="11" t="s">
        <v>101</v>
      </c>
      <c r="C218" s="8">
        <f>C217/ 349775</f>
        <v>0.57527553427203204</v>
      </c>
      <c r="D218" s="8">
        <f>D217/ 349775</f>
        <v>0.42472446572796796</v>
      </c>
    </row>
    <row r="219" spans="1:4" s="1" customFormat="1" ht="5.0999999999999996" customHeight="1" x14ac:dyDescent="0.15">
      <c r="B219" s="12"/>
      <c r="C219" s="4"/>
      <c r="D219" s="4"/>
    </row>
    <row r="220" spans="1:4" s="1" customFormat="1" ht="9.9499999999999993" customHeight="1" x14ac:dyDescent="0.15">
      <c r="A220" s="3" t="s">
        <v>90</v>
      </c>
      <c r="B220" s="12"/>
      <c r="C220" s="4"/>
      <c r="D220" s="4"/>
    </row>
    <row r="221" spans="1:4" s="1" customFormat="1" ht="9.9499999999999993" customHeight="1" x14ac:dyDescent="0.15">
      <c r="B221" s="10" t="s">
        <v>70</v>
      </c>
      <c r="C221" s="4">
        <v>150556</v>
      </c>
      <c r="D221" s="4">
        <v>129792</v>
      </c>
    </row>
    <row r="222" spans="1:4" s="1" customFormat="1" ht="9.9499999999999993" customHeight="1" x14ac:dyDescent="0.15">
      <c r="B222" s="10" t="s">
        <v>71</v>
      </c>
      <c r="C222" s="4">
        <v>2757</v>
      </c>
      <c r="D222" s="4">
        <v>1937</v>
      </c>
    </row>
    <row r="223" spans="1:4" s="1" customFormat="1" ht="9.9499999999999993" customHeight="1" x14ac:dyDescent="0.15">
      <c r="A223" s="6" t="s">
        <v>100</v>
      </c>
      <c r="B223" s="10"/>
      <c r="C223" s="4">
        <v>153313</v>
      </c>
      <c r="D223" s="4">
        <v>131729</v>
      </c>
    </row>
    <row r="224" spans="1:4" s="7" customFormat="1" ht="9.9499999999999993" customHeight="1" x14ac:dyDescent="0.15">
      <c r="B224" s="11" t="s">
        <v>101</v>
      </c>
      <c r="C224" s="8">
        <f>C223/ 285042</f>
        <v>0.53786108713803582</v>
      </c>
      <c r="D224" s="8">
        <f>D223/ 285042</f>
        <v>0.46213891286196418</v>
      </c>
    </row>
    <row r="225" spans="1:4" s="1" customFormat="1" ht="5.0999999999999996" customHeight="1" x14ac:dyDescent="0.15">
      <c r="B225" s="12"/>
      <c r="C225" s="4"/>
      <c r="D225" s="4"/>
    </row>
    <row r="226" spans="1:4" s="1" customFormat="1" ht="9.9499999999999993" customHeight="1" x14ac:dyDescent="0.15">
      <c r="A226" s="3" t="s">
        <v>91</v>
      </c>
      <c r="B226" s="12"/>
      <c r="C226" s="4"/>
      <c r="D226" s="4"/>
    </row>
    <row r="227" spans="1:4" s="1" customFormat="1" ht="9.9499999999999993" customHeight="1" x14ac:dyDescent="0.15">
      <c r="B227" s="10" t="s">
        <v>88</v>
      </c>
      <c r="C227" s="4">
        <v>14317</v>
      </c>
      <c r="D227" s="4">
        <v>25440</v>
      </c>
    </row>
    <row r="228" spans="1:4" s="1" customFormat="1" ht="9.9499999999999993" customHeight="1" x14ac:dyDescent="0.15">
      <c r="B228" s="10" t="s">
        <v>70</v>
      </c>
      <c r="C228" s="4">
        <v>149486</v>
      </c>
      <c r="D228" s="4">
        <v>219507</v>
      </c>
    </row>
    <row r="229" spans="1:4" s="1" customFormat="1" ht="9.9499999999999993" customHeight="1" x14ac:dyDescent="0.15">
      <c r="B229" s="10" t="s">
        <v>71</v>
      </c>
      <c r="C229" s="4">
        <v>15570</v>
      </c>
      <c r="D229" s="4">
        <v>18781</v>
      </c>
    </row>
    <row r="230" spans="1:4" s="1" customFormat="1" ht="9.9499999999999993" customHeight="1" x14ac:dyDescent="0.15">
      <c r="B230" s="10" t="s">
        <v>72</v>
      </c>
      <c r="C230" s="4">
        <v>2349</v>
      </c>
      <c r="D230" s="4">
        <v>2890</v>
      </c>
    </row>
    <row r="231" spans="1:4" s="1" customFormat="1" ht="9.9499999999999993" customHeight="1" x14ac:dyDescent="0.15">
      <c r="A231" s="6" t="s">
        <v>100</v>
      </c>
      <c r="B231" s="10"/>
      <c r="C231" s="4">
        <v>181722</v>
      </c>
      <c r="D231" s="4">
        <v>266618</v>
      </c>
    </row>
    <row r="232" spans="1:4" s="7" customFormat="1" ht="9.9499999999999993" customHeight="1" x14ac:dyDescent="0.15">
      <c r="B232" s="11" t="s">
        <v>101</v>
      </c>
      <c r="C232" s="8">
        <f>C231/ 448340</f>
        <v>0.40532185395012715</v>
      </c>
      <c r="D232" s="8">
        <f>D231/ 448340</f>
        <v>0.5946781460498729</v>
      </c>
    </row>
    <row r="233" spans="1:4" s="1" customFormat="1" ht="5.0999999999999996" customHeight="1" x14ac:dyDescent="0.15">
      <c r="B233" s="12"/>
      <c r="C233" s="4"/>
      <c r="D233" s="4"/>
    </row>
    <row r="234" spans="1:4" s="1" customFormat="1" ht="9.9499999999999993" customHeight="1" x14ac:dyDescent="0.15">
      <c r="A234" s="3" t="s">
        <v>92</v>
      </c>
      <c r="B234" s="12"/>
      <c r="C234" s="4"/>
      <c r="D234" s="4"/>
    </row>
    <row r="235" spans="1:4" s="1" customFormat="1" ht="9.9499999999999993" customHeight="1" x14ac:dyDescent="0.15">
      <c r="B235" s="10" t="s">
        <v>75</v>
      </c>
      <c r="C235" s="4">
        <v>211886</v>
      </c>
      <c r="D235" s="4">
        <v>103464</v>
      </c>
    </row>
    <row r="236" spans="1:4" s="1" customFormat="1" ht="9.9499999999999993" customHeight="1" x14ac:dyDescent="0.15">
      <c r="A236" s="6" t="s">
        <v>100</v>
      </c>
      <c r="B236" s="10"/>
      <c r="C236" s="4">
        <v>211886</v>
      </c>
      <c r="D236" s="4">
        <v>103464</v>
      </c>
    </row>
    <row r="237" spans="1:4" s="7" customFormat="1" ht="9.9499999999999993" customHeight="1" x14ac:dyDescent="0.15">
      <c r="B237" s="11" t="s">
        <v>101</v>
      </c>
      <c r="C237" s="8">
        <f>C236/ 315350</f>
        <v>0.67190740447122244</v>
      </c>
      <c r="D237" s="8">
        <f>D236/ 315350</f>
        <v>0.32809259552877756</v>
      </c>
    </row>
    <row r="238" spans="1:4" s="1" customFormat="1" ht="5.0999999999999996" customHeight="1" x14ac:dyDescent="0.15">
      <c r="B238" s="12"/>
      <c r="C238" s="4"/>
      <c r="D238" s="4"/>
    </row>
    <row r="239" spans="1:4" s="1" customFormat="1" ht="9.9499999999999993" customHeight="1" x14ac:dyDescent="0.15">
      <c r="A239" s="3" t="s">
        <v>93</v>
      </c>
      <c r="B239" s="12"/>
      <c r="C239" s="4"/>
      <c r="D239" s="4"/>
    </row>
    <row r="240" spans="1:4" s="1" customFormat="1" ht="9.9499999999999993" customHeight="1" x14ac:dyDescent="0.15">
      <c r="B240" s="10" t="s">
        <v>75</v>
      </c>
      <c r="C240" s="4">
        <v>13323</v>
      </c>
      <c r="D240" s="4">
        <v>10307</v>
      </c>
    </row>
    <row r="241" spans="1:4" s="1" customFormat="1" ht="9.9499999999999993" customHeight="1" x14ac:dyDescent="0.15">
      <c r="B241" s="10" t="s">
        <v>88</v>
      </c>
      <c r="C241" s="4">
        <v>147128</v>
      </c>
      <c r="D241" s="4">
        <v>105184</v>
      </c>
    </row>
    <row r="242" spans="1:4" s="1" customFormat="1" ht="9.9499999999999993" customHeight="1" x14ac:dyDescent="0.15">
      <c r="A242" s="6" t="s">
        <v>100</v>
      </c>
      <c r="B242" s="10"/>
      <c r="C242" s="4">
        <v>160451</v>
      </c>
      <c r="D242" s="4">
        <v>115491</v>
      </c>
    </row>
    <row r="243" spans="1:4" s="7" customFormat="1" ht="9.9499999999999993" customHeight="1" x14ac:dyDescent="0.15">
      <c r="B243" s="11" t="s">
        <v>101</v>
      </c>
      <c r="C243" s="8">
        <f>C242/ 275942</f>
        <v>0.58146639511201625</v>
      </c>
      <c r="D243" s="8">
        <f>D242/ 275942</f>
        <v>0.41853360488798369</v>
      </c>
    </row>
    <row r="244" spans="1:4" s="1" customFormat="1" ht="5.0999999999999996" customHeight="1" x14ac:dyDescent="0.15">
      <c r="B244" s="12"/>
      <c r="C244" s="4"/>
      <c r="D244" s="4"/>
    </row>
    <row r="245" spans="1:4" s="1" customFormat="1" ht="9.9499999999999993" customHeight="1" x14ac:dyDescent="0.15">
      <c r="A245" s="3" t="s">
        <v>94</v>
      </c>
      <c r="B245" s="12"/>
      <c r="C245" s="4"/>
      <c r="D245" s="4"/>
    </row>
    <row r="246" spans="1:4" s="1" customFormat="1" ht="9.9499999999999993" customHeight="1" x14ac:dyDescent="0.15">
      <c r="B246" s="10" t="s">
        <v>75</v>
      </c>
      <c r="C246" s="4">
        <v>196244</v>
      </c>
      <c r="D246" s="4">
        <v>75875</v>
      </c>
    </row>
    <row r="247" spans="1:4" s="1" customFormat="1" ht="9.9499999999999993" customHeight="1" x14ac:dyDescent="0.15">
      <c r="A247" s="6" t="s">
        <v>100</v>
      </c>
      <c r="B247" s="10"/>
      <c r="C247" s="4">
        <v>196244</v>
      </c>
      <c r="D247" s="4">
        <v>75875</v>
      </c>
    </row>
    <row r="248" spans="1:4" s="7" customFormat="1" ht="9.9499999999999993" customHeight="1" x14ac:dyDescent="0.15">
      <c r="B248" s="11" t="s">
        <v>101</v>
      </c>
      <c r="C248" s="8">
        <f>C247/ 272119</f>
        <v>0.72116978233787421</v>
      </c>
      <c r="D248" s="8">
        <f>D247/ 272119</f>
        <v>0.27883021766212573</v>
      </c>
    </row>
    <row r="249" spans="1:4" s="1" customFormat="1" ht="5.0999999999999996" customHeight="1" x14ac:dyDescent="0.15">
      <c r="B249" s="12"/>
      <c r="C249" s="4"/>
      <c r="D249" s="4"/>
    </row>
    <row r="250" spans="1:4" s="1" customFormat="1" ht="9.9499999999999993" customHeight="1" x14ac:dyDescent="0.15">
      <c r="A250" s="3" t="s">
        <v>95</v>
      </c>
      <c r="B250" s="12"/>
      <c r="C250" s="4"/>
      <c r="D250" s="4"/>
    </row>
    <row r="251" spans="1:4" s="1" customFormat="1" ht="9.9499999999999993" customHeight="1" x14ac:dyDescent="0.15">
      <c r="B251" s="10" t="s">
        <v>75</v>
      </c>
      <c r="C251" s="4">
        <v>18671</v>
      </c>
      <c r="D251" s="4">
        <v>13768</v>
      </c>
    </row>
    <row r="252" spans="1:4" s="1" customFormat="1" ht="9.9499999999999993" customHeight="1" x14ac:dyDescent="0.15">
      <c r="B252" s="10" t="s">
        <v>88</v>
      </c>
      <c r="C252" s="4">
        <v>199562</v>
      </c>
      <c r="D252" s="4">
        <v>240822</v>
      </c>
    </row>
    <row r="253" spans="1:4" s="1" customFormat="1" ht="9.9499999999999993" customHeight="1" x14ac:dyDescent="0.15">
      <c r="A253" s="6" t="s">
        <v>100</v>
      </c>
      <c r="B253" s="10"/>
      <c r="C253" s="4">
        <v>218233</v>
      </c>
      <c r="D253" s="4">
        <v>254590</v>
      </c>
    </row>
    <row r="254" spans="1:4" s="7" customFormat="1" ht="9.9499999999999993" customHeight="1" x14ac:dyDescent="0.15">
      <c r="B254" s="11" t="s">
        <v>101</v>
      </c>
      <c r="C254" s="8">
        <f>C253/ 472823</f>
        <v>0.46155326623281862</v>
      </c>
      <c r="D254" s="8">
        <f>D253/ 472823</f>
        <v>0.53844673376718133</v>
      </c>
    </row>
    <row r="255" spans="1:4" s="1" customFormat="1" ht="5.0999999999999996" customHeight="1" x14ac:dyDescent="0.15">
      <c r="B255" s="12"/>
      <c r="C255" s="4"/>
      <c r="D255" s="4"/>
    </row>
    <row r="256" spans="1:4" s="1" customFormat="1" ht="9.9499999999999993" customHeight="1" x14ac:dyDescent="0.15">
      <c r="A256" s="3" t="s">
        <v>96</v>
      </c>
      <c r="B256" s="12"/>
      <c r="C256" s="4"/>
      <c r="D256" s="4"/>
    </row>
    <row r="257" spans="1:4" s="1" customFormat="1" ht="9.9499999999999993" customHeight="1" x14ac:dyDescent="0.15">
      <c r="B257" s="10" t="s">
        <v>88</v>
      </c>
      <c r="C257" s="4">
        <v>238597</v>
      </c>
      <c r="D257" s="4">
        <v>225563</v>
      </c>
    </row>
    <row r="258" spans="1:4" s="1" customFormat="1" ht="9.9499999999999993" customHeight="1" x14ac:dyDescent="0.15">
      <c r="A258" s="6" t="s">
        <v>100</v>
      </c>
      <c r="B258" s="10"/>
      <c r="C258" s="4">
        <v>238597</v>
      </c>
      <c r="D258" s="4">
        <v>225563</v>
      </c>
    </row>
    <row r="259" spans="1:4" s="7" customFormat="1" ht="9.9499999999999993" customHeight="1" x14ac:dyDescent="0.15">
      <c r="B259" s="11" t="s">
        <v>101</v>
      </c>
      <c r="C259" s="8">
        <f>C258/ 464160</f>
        <v>0.51404041709755255</v>
      </c>
      <c r="D259" s="8">
        <f>D258/ 464160</f>
        <v>0.48595958290244745</v>
      </c>
    </row>
    <row r="260" spans="1:4" s="1" customFormat="1" ht="5.0999999999999996" customHeight="1" x14ac:dyDescent="0.15">
      <c r="B260" s="12"/>
      <c r="C260" s="4"/>
      <c r="D260" s="4"/>
    </row>
    <row r="261" spans="1:4" s="1" customFormat="1" ht="9.9499999999999993" customHeight="1" x14ac:dyDescent="0.15">
      <c r="A261" s="3" t="s">
        <v>97</v>
      </c>
      <c r="B261" s="12"/>
      <c r="C261" s="4"/>
      <c r="D261" s="4"/>
    </row>
    <row r="262" spans="1:4" s="1" customFormat="1" ht="9.9499999999999993" customHeight="1" x14ac:dyDescent="0.15">
      <c r="B262" s="10" t="s">
        <v>88</v>
      </c>
      <c r="C262" s="4">
        <v>64471</v>
      </c>
      <c r="D262" s="4">
        <v>79241</v>
      </c>
    </row>
    <row r="263" spans="1:4" s="1" customFormat="1" ht="9.9499999999999993" customHeight="1" x14ac:dyDescent="0.15">
      <c r="B263" s="10" t="s">
        <v>72</v>
      </c>
      <c r="C263" s="4">
        <v>196877</v>
      </c>
      <c r="D263" s="4">
        <v>146711</v>
      </c>
    </row>
    <row r="264" spans="1:4" s="1" customFormat="1" ht="9.9499999999999993" customHeight="1" x14ac:dyDescent="0.15">
      <c r="A264" s="6" t="s">
        <v>100</v>
      </c>
      <c r="B264" s="10"/>
      <c r="C264" s="4">
        <v>261348</v>
      </c>
      <c r="D264" s="4">
        <v>225952</v>
      </c>
    </row>
    <row r="265" spans="1:4" s="7" customFormat="1" ht="9.9499999999999993" customHeight="1" x14ac:dyDescent="0.15">
      <c r="B265" s="11" t="s">
        <v>101</v>
      </c>
      <c r="C265" s="8">
        <f>C264/ 487300</f>
        <v>0.53631848963677409</v>
      </c>
      <c r="D265" s="8">
        <f>D264/ 487300</f>
        <v>0.46368151036322591</v>
      </c>
    </row>
    <row r="266" spans="1:4" s="1" customFormat="1" ht="5.0999999999999996" customHeight="1" x14ac:dyDescent="0.15">
      <c r="B266" s="12"/>
      <c r="C266" s="4"/>
      <c r="D266" s="4"/>
    </row>
    <row r="267" spans="1:4" s="1" customFormat="1" ht="9.9499999999999993" customHeight="1" x14ac:dyDescent="0.15">
      <c r="A267" s="3" t="s">
        <v>98</v>
      </c>
      <c r="B267" s="12"/>
      <c r="C267" s="4"/>
      <c r="D267" s="4"/>
    </row>
    <row r="268" spans="1:4" s="1" customFormat="1" ht="9.9499999999999993" customHeight="1" x14ac:dyDescent="0.15">
      <c r="B268" s="10" t="s">
        <v>72</v>
      </c>
      <c r="C268" s="4">
        <v>270914</v>
      </c>
      <c r="D268" s="4">
        <v>162207</v>
      </c>
    </row>
    <row r="269" spans="1:4" s="1" customFormat="1" ht="9.9499999999999993" customHeight="1" x14ac:dyDescent="0.15">
      <c r="A269" s="6" t="s">
        <v>100</v>
      </c>
      <c r="B269" s="10"/>
      <c r="C269" s="4">
        <v>270914</v>
      </c>
      <c r="D269" s="4">
        <v>162207</v>
      </c>
    </row>
    <row r="270" spans="1:4" s="7" customFormat="1" ht="9.9499999999999993" customHeight="1" x14ac:dyDescent="0.15">
      <c r="B270" s="11" t="s">
        <v>101</v>
      </c>
      <c r="C270" s="8">
        <f>C269/ 433121</f>
        <v>0.62549264524232262</v>
      </c>
      <c r="D270" s="8">
        <f>D269/ 433121</f>
        <v>0.37450735475767744</v>
      </c>
    </row>
    <row r="271" spans="1:4" s="1" customFormat="1" ht="5.0999999999999996" customHeight="1" x14ac:dyDescent="0.15">
      <c r="B271" s="12"/>
      <c r="C271" s="4"/>
      <c r="D271" s="4"/>
    </row>
    <row r="272" spans="1:4" s="1" customFormat="1" ht="9.9499999999999993" customHeight="1" x14ac:dyDescent="0.15">
      <c r="A272" s="3" t="s">
        <v>99</v>
      </c>
      <c r="B272" s="12"/>
      <c r="C272" s="4"/>
      <c r="D272" s="4"/>
    </row>
    <row r="273" spans="1:4" s="1" customFormat="1" ht="9.9499999999999993" customHeight="1" x14ac:dyDescent="0.15">
      <c r="B273" s="10" t="s">
        <v>72</v>
      </c>
      <c r="C273" s="4">
        <v>220627</v>
      </c>
      <c r="D273" s="4">
        <v>222692</v>
      </c>
    </row>
    <row r="274" spans="1:4" s="1" customFormat="1" ht="9.9499999999999993" customHeight="1" x14ac:dyDescent="0.15">
      <c r="A274" s="6" t="s">
        <v>100</v>
      </c>
      <c r="B274" s="10"/>
      <c r="C274" s="4">
        <v>220627</v>
      </c>
      <c r="D274" s="4">
        <v>222692</v>
      </c>
    </row>
    <row r="275" spans="1:4" s="7" customFormat="1" ht="9.9499999999999993" customHeight="1" x14ac:dyDescent="0.15">
      <c r="B275" s="11" t="s">
        <v>101</v>
      </c>
      <c r="C275" s="8">
        <f>C274/ 443319</f>
        <v>0.49767097733234983</v>
      </c>
      <c r="D275" s="8">
        <f>D274/ 443319</f>
        <v>0.50232902266765012</v>
      </c>
    </row>
    <row r="276" spans="1:4" s="1" customFormat="1" ht="5.0999999999999996" customHeight="1" x14ac:dyDescent="0.15">
      <c r="B276" s="12"/>
      <c r="C276" s="4"/>
      <c r="D276" s="4"/>
    </row>
    <row r="277" spans="1:4" s="1" customFormat="1" ht="9.9499999999999993" customHeight="1" x14ac:dyDescent="0.15">
      <c r="B277" s="12"/>
      <c r="C277" s="4"/>
      <c r="D277" s="4"/>
    </row>
  </sheetData>
  <pageMargins left="0.9" right="0.9" top="1" bottom="0.8" header="0.3" footer="0.3"/>
  <pageSetup firstPageNumber="87" orientation="portrait" useFirstPageNumber="1" r:id="rId1"/>
  <headerFooter alignWithMargins="0">
    <oddHeader>&amp;C&amp;"Arial,Bold"&amp;11Supplement to the Statement of Vote
November 5, 2024, General Election
Counties by State Senate Districts for United States Senator (Full Term)</oddHeader>
    <oddFooter>&amp;L&amp;"Arial,Bold"&amp;8*See explanatory note on page ii.&amp;C&amp;"Arial,Bold"&amp;8&amp;P</oddFooter>
  </headerFooter>
  <rowBreaks count="4" manualBreakCount="4">
    <brk id="65" max="3" man="1"/>
    <brk id="135" max="3" man="1"/>
    <brk id="203" max="3" man="1"/>
    <brk id="27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SSOV Statewide Office SD Export</vt:lpstr>
      <vt:lpstr>'SSOV Statewide Office SD Export'!Print_Area</vt:lpstr>
      <vt:lpstr>'SSOV Statewide Office SD Export'!Print_Titles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Bowler, Rhena</cp:lastModifiedBy>
  <cp:lastPrinted>2025-03-17T21:28:39Z</cp:lastPrinted>
  <dcterms:created xsi:type="dcterms:W3CDTF">2025-02-11T00:16:29Z</dcterms:created>
  <dcterms:modified xsi:type="dcterms:W3CDTF">2025-03-17T21:28:45Z</dcterms:modified>
</cp:coreProperties>
</file>