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osfps3\Elections\Projects\Candidates &amp; Elections\SOV - SSOV\General 2024 SSOV\SSOV Exports\Formatted Exports\"/>
    </mc:Choice>
  </mc:AlternateContent>
  <xr:revisionPtr revIDLastSave="0" documentId="13_ncr:1_{34BBF5AD-54F0-4ABE-9E28-2C26144E9A71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SSOV Statewide Office CD Export" sheetId="1" r:id="rId1"/>
  </sheets>
  <definedNames>
    <definedName name="_xlnm.Print_Area" localSheetId="0">'SSOV Statewide Office CD Export'!$A$1:$D$341</definedName>
    <definedName name="_xlnm.Print_Titles" localSheetId="0">'SSOV Statewide Office CD Export'!$A:$B,'SSOV Statewide Office CD Export'!$1:$2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9" i="1" l="1"/>
  <c r="C339" i="1"/>
  <c r="D334" i="1"/>
  <c r="C334" i="1"/>
  <c r="D329" i="1"/>
  <c r="C329" i="1"/>
  <c r="D324" i="1"/>
  <c r="C324" i="1"/>
  <c r="D318" i="1"/>
  <c r="C318" i="1"/>
  <c r="D312" i="1"/>
  <c r="C312" i="1"/>
  <c r="D307" i="1"/>
  <c r="C307" i="1"/>
  <c r="D302" i="1"/>
  <c r="C302" i="1"/>
  <c r="D296" i="1"/>
  <c r="C296" i="1"/>
  <c r="D291" i="1"/>
  <c r="C291" i="1"/>
  <c r="D286" i="1"/>
  <c r="C286" i="1"/>
  <c r="D281" i="1"/>
  <c r="C281" i="1"/>
  <c r="D276" i="1"/>
  <c r="C276" i="1"/>
  <c r="D269" i="1"/>
  <c r="C269" i="1"/>
  <c r="D264" i="1"/>
  <c r="C264" i="1"/>
  <c r="D258" i="1"/>
  <c r="C258" i="1"/>
  <c r="D253" i="1"/>
  <c r="C253" i="1"/>
  <c r="D248" i="1"/>
  <c r="C248" i="1"/>
  <c r="D241" i="1"/>
  <c r="C241" i="1"/>
  <c r="D236" i="1"/>
  <c r="C236" i="1"/>
  <c r="D231" i="1"/>
  <c r="C231" i="1"/>
  <c r="D225" i="1"/>
  <c r="C225" i="1"/>
  <c r="D220" i="1"/>
  <c r="C220" i="1"/>
  <c r="D215" i="1"/>
  <c r="C215" i="1"/>
  <c r="D210" i="1"/>
  <c r="C210" i="1"/>
  <c r="D204" i="1"/>
  <c r="C204" i="1"/>
  <c r="D199" i="1"/>
  <c r="C199" i="1"/>
  <c r="D193" i="1"/>
  <c r="C193" i="1"/>
  <c r="D186" i="1"/>
  <c r="C186" i="1"/>
  <c r="D179" i="1"/>
  <c r="C179" i="1"/>
  <c r="D172" i="1"/>
  <c r="C172" i="1"/>
  <c r="D165" i="1"/>
  <c r="C165" i="1"/>
  <c r="D159" i="1"/>
  <c r="C159" i="1"/>
  <c r="D151" i="1"/>
  <c r="C151" i="1"/>
  <c r="D143" i="1"/>
  <c r="C143" i="1"/>
  <c r="D135" i="1"/>
  <c r="C135" i="1"/>
  <c r="D129" i="1"/>
  <c r="C129" i="1"/>
  <c r="D123" i="1"/>
  <c r="C123" i="1"/>
  <c r="D117" i="1"/>
  <c r="C117" i="1"/>
  <c r="D112" i="1"/>
  <c r="C112" i="1"/>
  <c r="D103" i="1"/>
  <c r="C103" i="1"/>
  <c r="D97" i="1"/>
  <c r="C97" i="1"/>
  <c r="D92" i="1"/>
  <c r="C92" i="1"/>
  <c r="D86" i="1"/>
  <c r="C86" i="1"/>
  <c r="D79" i="1"/>
  <c r="C79" i="1"/>
  <c r="D73" i="1"/>
  <c r="C73" i="1"/>
  <c r="D66" i="1"/>
  <c r="C66" i="1"/>
  <c r="D61" i="1"/>
  <c r="C61" i="1"/>
  <c r="D49" i="1"/>
  <c r="C49" i="1"/>
  <c r="D40" i="1"/>
  <c r="C40" i="1"/>
  <c r="D26" i="1"/>
  <c r="C26" i="1"/>
  <c r="D15" i="1"/>
  <c r="C15" i="1"/>
</calcChain>
</file>

<file path=xl/sharedStrings.xml><?xml version="1.0" encoding="utf-8"?>
<sst xmlns="http://schemas.openxmlformats.org/spreadsheetml/2006/main" count="290" uniqueCount="116">
  <si>
    <t>DEM</t>
  </si>
  <si>
    <t>REP</t>
  </si>
  <si>
    <t>Butte</t>
  </si>
  <si>
    <t>Colusa</t>
  </si>
  <si>
    <t>Glenn</t>
  </si>
  <si>
    <t>Lassen</t>
  </si>
  <si>
    <t>Modoc</t>
  </si>
  <si>
    <t>Shasta</t>
  </si>
  <si>
    <t>Siskiyou</t>
  </si>
  <si>
    <t>Sutter</t>
  </si>
  <si>
    <t>Tehama</t>
  </si>
  <si>
    <t>Yuba</t>
  </si>
  <si>
    <t>US Congressional 1</t>
  </si>
  <si>
    <t>Del Norte</t>
  </si>
  <si>
    <t>Humboldt</t>
  </si>
  <si>
    <t>Marin</t>
  </si>
  <si>
    <t>Mendocino</t>
  </si>
  <si>
    <t>San Francisco</t>
  </si>
  <si>
    <t>Sonoma</t>
  </si>
  <si>
    <t>Trinity</t>
  </si>
  <si>
    <t>US Congressional 2</t>
  </si>
  <si>
    <t>Alpine</t>
  </si>
  <si>
    <t>El Dorado</t>
  </si>
  <si>
    <t>Inyo</t>
  </si>
  <si>
    <t>Mono</t>
  </si>
  <si>
    <t>Nevada</t>
  </si>
  <si>
    <t>Placer</t>
  </si>
  <si>
    <t>Plumas</t>
  </si>
  <si>
    <t>Sacramento</t>
  </si>
  <si>
    <t>Sierra</t>
  </si>
  <si>
    <t>US Congressional 3</t>
  </si>
  <si>
    <t>Lake</t>
  </si>
  <si>
    <t>Napa</t>
  </si>
  <si>
    <t>Solano</t>
  </si>
  <si>
    <t>Yolo</t>
  </si>
  <si>
    <t>US Congressional 4</t>
  </si>
  <si>
    <t>Amador</t>
  </si>
  <si>
    <t>Calaveras</t>
  </si>
  <si>
    <t>Fresno</t>
  </si>
  <si>
    <t>Madera</t>
  </si>
  <si>
    <t>Mariposa</t>
  </si>
  <si>
    <t>Stanislaus</t>
  </si>
  <si>
    <t>Tuolumne</t>
  </si>
  <si>
    <t>US Congressional 5</t>
  </si>
  <si>
    <t>US Congressional 6</t>
  </si>
  <si>
    <t>US Congressional 7</t>
  </si>
  <si>
    <t>Contra Costa</t>
  </si>
  <si>
    <t>US Congressional 8</t>
  </si>
  <si>
    <t>San Joaquin</t>
  </si>
  <si>
    <t>US Congressional 9</t>
  </si>
  <si>
    <t>Alameda</t>
  </si>
  <si>
    <t>US Congressional 10</t>
  </si>
  <si>
    <t>US Congressional 11</t>
  </si>
  <si>
    <t>US Congressional 12</t>
  </si>
  <si>
    <t>Merced</t>
  </si>
  <si>
    <t>US Congressional 13</t>
  </si>
  <si>
    <t>US Congressional 14</t>
  </si>
  <si>
    <t>San Mateo</t>
  </si>
  <si>
    <t>US Congressional 15</t>
  </si>
  <si>
    <t>Santa Clara</t>
  </si>
  <si>
    <t>US Congressional 16</t>
  </si>
  <si>
    <t>US Congressional 17</t>
  </si>
  <si>
    <t>Monterey</t>
  </si>
  <si>
    <t>San Benito</t>
  </si>
  <si>
    <t>Santa Cruz</t>
  </si>
  <si>
    <t>US Congressional 18</t>
  </si>
  <si>
    <t>San Luis Obispo</t>
  </si>
  <si>
    <t>US Congressional 19</t>
  </si>
  <si>
    <t>Kern</t>
  </si>
  <si>
    <t>Kings</t>
  </si>
  <si>
    <t>Tulare</t>
  </si>
  <si>
    <t>US Congressional 20</t>
  </si>
  <si>
    <t>US Congressional 21</t>
  </si>
  <si>
    <t>US Congressional 22</t>
  </si>
  <si>
    <t>Los Angeles</t>
  </si>
  <si>
    <t>San Bernardino</t>
  </si>
  <si>
    <t>US Congressional 23</t>
  </si>
  <si>
    <t>Santa Barbara</t>
  </si>
  <si>
    <t>Ventura</t>
  </si>
  <si>
    <t>US Congressional 24</t>
  </si>
  <si>
    <t>Imperial</t>
  </si>
  <si>
    <t>Riverside</t>
  </si>
  <si>
    <t>US Congressional 25</t>
  </si>
  <si>
    <t>US Congressional 26</t>
  </si>
  <si>
    <t>US Congressional 27</t>
  </si>
  <si>
    <t>US Congressional 28</t>
  </si>
  <si>
    <t>US Congressional 29</t>
  </si>
  <si>
    <t>US Congressional 30</t>
  </si>
  <si>
    <t>US Congressional 31</t>
  </si>
  <si>
    <t>US Congressional 32</t>
  </si>
  <si>
    <t>US Congressional 33</t>
  </si>
  <si>
    <t>US Congressional 34</t>
  </si>
  <si>
    <t>US Congressional 35</t>
  </si>
  <si>
    <t>US Congressional 36</t>
  </si>
  <si>
    <t>US Congressional 37</t>
  </si>
  <si>
    <t>Orange</t>
  </si>
  <si>
    <t>US Congressional 38</t>
  </si>
  <si>
    <t>US Congressional 39</t>
  </si>
  <si>
    <t>US Congressional 40</t>
  </si>
  <si>
    <t>US Congressional 41</t>
  </si>
  <si>
    <t>US Congressional 42</t>
  </si>
  <si>
    <t>US Congressional 43</t>
  </si>
  <si>
    <t>US Congressional 44</t>
  </si>
  <si>
    <t>US Congressional 45</t>
  </si>
  <si>
    <t>US Congressional 46</t>
  </si>
  <si>
    <t>US Congressional 47</t>
  </si>
  <si>
    <t>San Diego</t>
  </si>
  <si>
    <t>US Congressional 48</t>
  </si>
  <si>
    <t>US Congressional 49</t>
  </si>
  <si>
    <t>US Congressional 50</t>
  </si>
  <si>
    <t>US Congressional 51</t>
  </si>
  <si>
    <t>US Congressional 52</t>
  </si>
  <si>
    <t>District Totals</t>
  </si>
  <si>
    <t>Percent</t>
  </si>
  <si>
    <t>Adam B.
Schiff</t>
  </si>
  <si>
    <t>Steve
Garvey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</si>
</sst>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color rgb="FF000000"/>
      <name val="Arial"/>
    </font>
    <font>
      <sz val="7.5"/>
      <color indexed="8"/>
      <name val="Arial"/>
      <family val="2"/>
    </font>
    <font>
      <b/>
      <sz val="7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0" borderId="0" xfId="0" applyFont="1"/>
    <xf numFmtId="49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right" wrapText="1"/>
    </xf>
    <xf numFmtId="49" fontId="2" fillId="2" borderId="0" xfId="0" applyNumberFormat="1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1"/>
  <sheetViews>
    <sheetView tabSelected="1" zoomScaleNormal="100" workbookViewId="0">
      <selection activeCell="D2" sqref="D2"/>
    </sheetView>
  </sheetViews>
  <sheetFormatPr defaultColWidth="7.7109375" defaultRowHeight="9.9499999999999993" customHeight="1" x14ac:dyDescent="0.15"/>
  <cols>
    <col min="1" max="1" width="2.7109375" style="5" customWidth="1"/>
    <col min="2" max="2" width="20.7109375" style="13" customWidth="1"/>
    <col min="3" max="16384" width="7.7109375" style="5"/>
  </cols>
  <sheetData>
    <row r="1" spans="1:4" s="14" customFormat="1" ht="30" customHeight="1" x14ac:dyDescent="0.15">
      <c r="C1" s="15" t="s">
        <v>114</v>
      </c>
      <c r="D1" s="15" t="s">
        <v>115</v>
      </c>
    </row>
    <row r="2" spans="1:4" s="14" customFormat="1" ht="9.9499999999999993" customHeight="1" x14ac:dyDescent="0.15">
      <c r="C2" s="15" t="s">
        <v>0</v>
      </c>
      <c r="D2" s="15" t="s">
        <v>1</v>
      </c>
    </row>
    <row r="3" spans="1:4" s="1" customFormat="1" ht="9.9499999999999993" customHeight="1" x14ac:dyDescent="0.15">
      <c r="A3" s="3" t="s">
        <v>12</v>
      </c>
      <c r="B3" s="9"/>
      <c r="C3" s="2"/>
      <c r="D3" s="2"/>
    </row>
    <row r="4" spans="1:4" s="1" customFormat="1" ht="9.9499999999999993" customHeight="1" x14ac:dyDescent="0.15">
      <c r="B4" s="10" t="s">
        <v>2</v>
      </c>
      <c r="C4" s="4">
        <v>41484</v>
      </c>
      <c r="D4" s="4">
        <v>48035</v>
      </c>
    </row>
    <row r="5" spans="1:4" s="1" customFormat="1" ht="9.9499999999999993" customHeight="1" x14ac:dyDescent="0.15">
      <c r="B5" s="10" t="s">
        <v>3</v>
      </c>
      <c r="C5" s="4">
        <v>2329</v>
      </c>
      <c r="D5" s="4">
        <v>4356</v>
      </c>
    </row>
    <row r="6" spans="1:4" s="1" customFormat="1" ht="9.9499999999999993" customHeight="1" x14ac:dyDescent="0.15">
      <c r="B6" s="10" t="s">
        <v>4</v>
      </c>
      <c r="C6" s="4">
        <v>2974</v>
      </c>
      <c r="D6" s="4">
        <v>6882</v>
      </c>
    </row>
    <row r="7" spans="1:4" s="1" customFormat="1" ht="9.9499999999999993" customHeight="1" x14ac:dyDescent="0.15">
      <c r="B7" s="10" t="s">
        <v>5</v>
      </c>
      <c r="C7" s="4">
        <v>2421</v>
      </c>
      <c r="D7" s="4">
        <v>8591</v>
      </c>
    </row>
    <row r="8" spans="1:4" s="1" customFormat="1" ht="9.9499999999999993" customHeight="1" x14ac:dyDescent="0.15">
      <c r="B8" s="10" t="s">
        <v>6</v>
      </c>
      <c r="C8" s="4">
        <v>973</v>
      </c>
      <c r="D8" s="4">
        <v>2875</v>
      </c>
    </row>
    <row r="9" spans="1:4" s="1" customFormat="1" ht="9.9499999999999993" customHeight="1" x14ac:dyDescent="0.15">
      <c r="B9" s="10" t="s">
        <v>7</v>
      </c>
      <c r="C9" s="4">
        <v>25711</v>
      </c>
      <c r="D9" s="4">
        <v>60028</v>
      </c>
    </row>
    <row r="10" spans="1:4" s="1" customFormat="1" ht="9.9499999999999993" customHeight="1" x14ac:dyDescent="0.15">
      <c r="B10" s="10" t="s">
        <v>8</v>
      </c>
      <c r="C10" s="4">
        <v>7916</v>
      </c>
      <c r="D10" s="4">
        <v>12589</v>
      </c>
    </row>
    <row r="11" spans="1:4" s="1" customFormat="1" ht="9.9499999999999993" customHeight="1" x14ac:dyDescent="0.15">
      <c r="B11" s="10" t="s">
        <v>9</v>
      </c>
      <c r="C11" s="4">
        <v>12651</v>
      </c>
      <c r="D11" s="4">
        <v>24486</v>
      </c>
    </row>
    <row r="12" spans="1:4" s="1" customFormat="1" ht="9.9499999999999993" customHeight="1" x14ac:dyDescent="0.15">
      <c r="B12" s="10" t="s">
        <v>10</v>
      </c>
      <c r="C12" s="4">
        <v>6875</v>
      </c>
      <c r="D12" s="4">
        <v>17956</v>
      </c>
    </row>
    <row r="13" spans="1:4" s="1" customFormat="1" ht="9.9499999999999993" customHeight="1" x14ac:dyDescent="0.15">
      <c r="B13" s="10" t="s">
        <v>11</v>
      </c>
      <c r="C13" s="4">
        <v>8422</v>
      </c>
      <c r="D13" s="4">
        <v>13533</v>
      </c>
    </row>
    <row r="14" spans="1:4" s="1" customFormat="1" ht="9.9499999999999993" customHeight="1" x14ac:dyDescent="0.15">
      <c r="A14" s="6" t="s">
        <v>112</v>
      </c>
      <c r="B14" s="10"/>
      <c r="C14" s="4">
        <v>111756</v>
      </c>
      <c r="D14" s="4">
        <v>199331</v>
      </c>
    </row>
    <row r="15" spans="1:4" s="7" customFormat="1" ht="9.9499999999999993" customHeight="1" x14ac:dyDescent="0.15">
      <c r="B15" s="11" t="s">
        <v>113</v>
      </c>
      <c r="C15" s="8">
        <f>C14/ 311087</f>
        <v>0.35924355566127802</v>
      </c>
      <c r="D15" s="8">
        <f>D14/ 311087</f>
        <v>0.64075644433872192</v>
      </c>
    </row>
    <row r="16" spans="1:4" s="1" customFormat="1" ht="5.0999999999999996" customHeight="1" x14ac:dyDescent="0.15">
      <c r="B16" s="12"/>
      <c r="C16" s="4"/>
      <c r="D16" s="4"/>
    </row>
    <row r="17" spans="1:4" s="1" customFormat="1" ht="9.9499999999999993" customHeight="1" x14ac:dyDescent="0.15">
      <c r="A17" s="3" t="s">
        <v>20</v>
      </c>
      <c r="B17" s="12"/>
      <c r="C17" s="4"/>
      <c r="D17" s="4"/>
    </row>
    <row r="18" spans="1:4" s="1" customFormat="1" ht="9.9499999999999993" customHeight="1" x14ac:dyDescent="0.15">
      <c r="B18" s="10" t="s">
        <v>13</v>
      </c>
      <c r="C18" s="4">
        <v>4076</v>
      </c>
      <c r="D18" s="4">
        <v>6006</v>
      </c>
    </row>
    <row r="19" spans="1:4" s="1" customFormat="1" ht="9.9499999999999993" customHeight="1" x14ac:dyDescent="0.15">
      <c r="B19" s="10" t="s">
        <v>14</v>
      </c>
      <c r="C19" s="4">
        <v>39381</v>
      </c>
      <c r="D19" s="4">
        <v>22554</v>
      </c>
    </row>
    <row r="20" spans="1:4" s="1" customFormat="1" ht="9.9499999999999993" customHeight="1" x14ac:dyDescent="0.15">
      <c r="B20" s="10" t="s">
        <v>15</v>
      </c>
      <c r="C20" s="4">
        <v>111448</v>
      </c>
      <c r="D20" s="4">
        <v>28470</v>
      </c>
    </row>
    <row r="21" spans="1:4" s="1" customFormat="1" ht="9.9499999999999993" customHeight="1" x14ac:dyDescent="0.15">
      <c r="B21" s="10" t="s">
        <v>16</v>
      </c>
      <c r="C21" s="4">
        <v>23559</v>
      </c>
      <c r="D21" s="4">
        <v>14073</v>
      </c>
    </row>
    <row r="22" spans="1:4" s="1" customFormat="1" ht="9.9499999999999993" customHeight="1" x14ac:dyDescent="0.15">
      <c r="B22" s="10" t="s">
        <v>17</v>
      </c>
      <c r="C22" s="4">
        <v>0</v>
      </c>
      <c r="D22" s="4">
        <v>0</v>
      </c>
    </row>
    <row r="23" spans="1:4" s="1" customFormat="1" ht="9.9499999999999993" customHeight="1" x14ac:dyDescent="0.15">
      <c r="B23" s="10" t="s">
        <v>18</v>
      </c>
      <c r="C23" s="4">
        <v>82948</v>
      </c>
      <c r="D23" s="4">
        <v>33122</v>
      </c>
    </row>
    <row r="24" spans="1:4" s="1" customFormat="1" ht="9.9499999999999993" customHeight="1" x14ac:dyDescent="0.15">
      <c r="B24" s="10" t="s">
        <v>19</v>
      </c>
      <c r="C24" s="4">
        <v>2350</v>
      </c>
      <c r="D24" s="4">
        <v>3130</v>
      </c>
    </row>
    <row r="25" spans="1:4" s="1" customFormat="1" ht="9.9499999999999993" customHeight="1" x14ac:dyDescent="0.15">
      <c r="A25" s="6" t="s">
        <v>112</v>
      </c>
      <c r="B25" s="10"/>
      <c r="C25" s="4">
        <v>263762</v>
      </c>
      <c r="D25" s="4">
        <v>107355</v>
      </c>
    </row>
    <row r="26" spans="1:4" s="7" customFormat="1" ht="9.9499999999999993" customHeight="1" x14ac:dyDescent="0.15">
      <c r="B26" s="11" t="s">
        <v>113</v>
      </c>
      <c r="C26" s="8">
        <f>C25/ 371117</f>
        <v>0.71072465017770681</v>
      </c>
      <c r="D26" s="8">
        <f>D25/ 371117</f>
        <v>0.28927534982229325</v>
      </c>
    </row>
    <row r="27" spans="1:4" s="1" customFormat="1" ht="5.0999999999999996" customHeight="1" x14ac:dyDescent="0.15">
      <c r="B27" s="12"/>
      <c r="C27" s="4"/>
      <c r="D27" s="4"/>
    </row>
    <row r="28" spans="1:4" s="1" customFormat="1" ht="9.9499999999999993" customHeight="1" x14ac:dyDescent="0.15">
      <c r="A28" s="3" t="s">
        <v>30</v>
      </c>
      <c r="B28" s="12"/>
      <c r="C28" s="4"/>
      <c r="D28" s="4"/>
    </row>
    <row r="29" spans="1:4" s="1" customFormat="1" ht="9.9499999999999993" customHeight="1" x14ac:dyDescent="0.15">
      <c r="B29" s="10" t="s">
        <v>21</v>
      </c>
      <c r="C29" s="4">
        <v>452</v>
      </c>
      <c r="D29" s="4">
        <v>272</v>
      </c>
    </row>
    <row r="30" spans="1:4" s="1" customFormat="1" ht="9.9499999999999993" customHeight="1" x14ac:dyDescent="0.15">
      <c r="B30" s="10" t="s">
        <v>22</v>
      </c>
      <c r="C30" s="4">
        <v>15515</v>
      </c>
      <c r="D30" s="4">
        <v>18012</v>
      </c>
    </row>
    <row r="31" spans="1:4" s="1" customFormat="1" ht="9.9499999999999993" customHeight="1" x14ac:dyDescent="0.15">
      <c r="B31" s="10" t="s">
        <v>23</v>
      </c>
      <c r="C31" s="4">
        <v>4028</v>
      </c>
      <c r="D31" s="4">
        <v>4621</v>
      </c>
    </row>
    <row r="32" spans="1:4" s="1" customFormat="1" ht="9.9499999999999993" customHeight="1" x14ac:dyDescent="0.15">
      <c r="B32" s="10" t="s">
        <v>24</v>
      </c>
      <c r="C32" s="4">
        <v>3273</v>
      </c>
      <c r="D32" s="4">
        <v>2468</v>
      </c>
    </row>
    <row r="33" spans="1:4" s="1" customFormat="1" ht="9.9499999999999993" customHeight="1" x14ac:dyDescent="0.15">
      <c r="B33" s="10" t="s">
        <v>25</v>
      </c>
      <c r="C33" s="4">
        <v>33068</v>
      </c>
      <c r="D33" s="4">
        <v>27666</v>
      </c>
    </row>
    <row r="34" spans="1:4" s="1" customFormat="1" ht="9.9499999999999993" customHeight="1" x14ac:dyDescent="0.15">
      <c r="B34" s="10" t="s">
        <v>26</v>
      </c>
      <c r="C34" s="4">
        <v>96631</v>
      </c>
      <c r="D34" s="4">
        <v>127407</v>
      </c>
    </row>
    <row r="35" spans="1:4" s="1" customFormat="1" ht="9.9499999999999993" customHeight="1" x14ac:dyDescent="0.15">
      <c r="B35" s="10" t="s">
        <v>27</v>
      </c>
      <c r="C35" s="4">
        <v>3833</v>
      </c>
      <c r="D35" s="4">
        <v>5792</v>
      </c>
    </row>
    <row r="36" spans="1:4" s="1" customFormat="1" ht="9.9499999999999993" customHeight="1" x14ac:dyDescent="0.15">
      <c r="B36" s="10" t="s">
        <v>28</v>
      </c>
      <c r="C36" s="4">
        <v>31227</v>
      </c>
      <c r="D36" s="4">
        <v>34667</v>
      </c>
    </row>
    <row r="37" spans="1:4" s="1" customFormat="1" ht="9.9499999999999993" customHeight="1" x14ac:dyDescent="0.15">
      <c r="B37" s="10" t="s">
        <v>29</v>
      </c>
      <c r="C37" s="4">
        <v>612</v>
      </c>
      <c r="D37" s="4">
        <v>1102</v>
      </c>
    </row>
    <row r="38" spans="1:4" s="1" customFormat="1" ht="9.9499999999999993" customHeight="1" x14ac:dyDescent="0.15">
      <c r="B38" s="10" t="s">
        <v>11</v>
      </c>
      <c r="C38" s="4">
        <v>1860</v>
      </c>
      <c r="D38" s="4">
        <v>4694</v>
      </c>
    </row>
    <row r="39" spans="1:4" s="1" customFormat="1" ht="9.9499999999999993" customHeight="1" x14ac:dyDescent="0.15">
      <c r="A39" s="6" t="s">
        <v>112</v>
      </c>
      <c r="B39" s="10"/>
      <c r="C39" s="4">
        <v>190499</v>
      </c>
      <c r="D39" s="4">
        <v>226701</v>
      </c>
    </row>
    <row r="40" spans="1:4" s="7" customFormat="1" ht="9.9499999999999993" customHeight="1" x14ac:dyDescent="0.15">
      <c r="B40" s="11" t="s">
        <v>113</v>
      </c>
      <c r="C40" s="8">
        <f>C39/ 417200</f>
        <v>0.45661313518696067</v>
      </c>
      <c r="D40" s="8">
        <f>D39/ 417200</f>
        <v>0.54338686481303933</v>
      </c>
    </row>
    <row r="41" spans="1:4" s="1" customFormat="1" ht="5.0999999999999996" customHeight="1" x14ac:dyDescent="0.15">
      <c r="B41" s="12"/>
      <c r="C41" s="4"/>
      <c r="D41" s="4"/>
    </row>
    <row r="42" spans="1:4" s="1" customFormat="1" ht="9.9499999999999993" customHeight="1" x14ac:dyDescent="0.15">
      <c r="A42" s="3" t="s">
        <v>35</v>
      </c>
      <c r="B42" s="12"/>
      <c r="C42" s="4"/>
      <c r="D42" s="4"/>
    </row>
    <row r="43" spans="1:4" s="1" customFormat="1" ht="9.9499999999999993" customHeight="1" x14ac:dyDescent="0.15">
      <c r="B43" s="10" t="s">
        <v>31</v>
      </c>
      <c r="C43" s="4">
        <v>12507</v>
      </c>
      <c r="D43" s="4">
        <v>13205</v>
      </c>
    </row>
    <row r="44" spans="1:4" s="1" customFormat="1" ht="9.9499999999999993" customHeight="1" x14ac:dyDescent="0.15">
      <c r="B44" s="10" t="s">
        <v>32</v>
      </c>
      <c r="C44" s="4">
        <v>40774</v>
      </c>
      <c r="D44" s="4">
        <v>21531</v>
      </c>
    </row>
    <row r="45" spans="1:4" s="1" customFormat="1" ht="9.9499999999999993" customHeight="1" x14ac:dyDescent="0.15">
      <c r="B45" s="10" t="s">
        <v>33</v>
      </c>
      <c r="C45" s="4">
        <v>30340</v>
      </c>
      <c r="D45" s="4">
        <v>31760</v>
      </c>
    </row>
    <row r="46" spans="1:4" s="1" customFormat="1" ht="9.9499999999999993" customHeight="1" x14ac:dyDescent="0.15">
      <c r="B46" s="10" t="s">
        <v>18</v>
      </c>
      <c r="C46" s="4">
        <v>82423</v>
      </c>
      <c r="D46" s="4">
        <v>31519</v>
      </c>
    </row>
    <row r="47" spans="1:4" s="1" customFormat="1" ht="9.9499999999999993" customHeight="1" x14ac:dyDescent="0.15">
      <c r="B47" s="10" t="s">
        <v>34</v>
      </c>
      <c r="C47" s="4">
        <v>47191</v>
      </c>
      <c r="D47" s="4">
        <v>21214</v>
      </c>
    </row>
    <row r="48" spans="1:4" s="1" customFormat="1" ht="9.9499999999999993" customHeight="1" x14ac:dyDescent="0.15">
      <c r="A48" s="6" t="s">
        <v>112</v>
      </c>
      <c r="B48" s="10"/>
      <c r="C48" s="4">
        <v>213235</v>
      </c>
      <c r="D48" s="4">
        <v>119229</v>
      </c>
    </row>
    <row r="49" spans="1:4" s="7" customFormat="1" ht="9.9499999999999993" customHeight="1" x14ac:dyDescent="0.15">
      <c r="B49" s="11" t="s">
        <v>113</v>
      </c>
      <c r="C49" s="8">
        <f>C48/ 332464</f>
        <v>0.64137771307570146</v>
      </c>
      <c r="D49" s="8">
        <f>D48/ 332464</f>
        <v>0.35862228692429859</v>
      </c>
    </row>
    <row r="50" spans="1:4" s="1" customFormat="1" ht="5.0999999999999996" customHeight="1" x14ac:dyDescent="0.15">
      <c r="B50" s="12"/>
      <c r="C50" s="4"/>
      <c r="D50" s="4"/>
    </row>
    <row r="51" spans="1:4" s="1" customFormat="1" ht="9.9499999999999993" customHeight="1" x14ac:dyDescent="0.15">
      <c r="A51" s="3" t="s">
        <v>43</v>
      </c>
      <c r="B51" s="12"/>
      <c r="C51" s="4"/>
      <c r="D51" s="4"/>
    </row>
    <row r="52" spans="1:4" s="1" customFormat="1" ht="9.9499999999999993" customHeight="1" x14ac:dyDescent="0.15">
      <c r="B52" s="10" t="s">
        <v>36</v>
      </c>
      <c r="C52" s="4">
        <v>7342</v>
      </c>
      <c r="D52" s="4">
        <v>14051</v>
      </c>
    </row>
    <row r="53" spans="1:4" s="1" customFormat="1" ht="9.9499999999999993" customHeight="1" x14ac:dyDescent="0.15">
      <c r="B53" s="10" t="s">
        <v>37</v>
      </c>
      <c r="C53" s="4">
        <v>8766</v>
      </c>
      <c r="D53" s="4">
        <v>16841</v>
      </c>
    </row>
    <row r="54" spans="1:4" s="1" customFormat="1" ht="9.9499999999999993" customHeight="1" x14ac:dyDescent="0.15">
      <c r="B54" s="10" t="s">
        <v>22</v>
      </c>
      <c r="C54" s="4">
        <v>29669</v>
      </c>
      <c r="D54" s="4">
        <v>46322</v>
      </c>
    </row>
    <row r="55" spans="1:4" s="1" customFormat="1" ht="9.9499999999999993" customHeight="1" x14ac:dyDescent="0.15">
      <c r="B55" s="10" t="s">
        <v>38</v>
      </c>
      <c r="C55" s="4">
        <v>24355</v>
      </c>
      <c r="D55" s="4">
        <v>33091</v>
      </c>
    </row>
    <row r="56" spans="1:4" s="1" customFormat="1" ht="9.9499999999999993" customHeight="1" x14ac:dyDescent="0.15">
      <c r="B56" s="10" t="s">
        <v>39</v>
      </c>
      <c r="C56" s="4">
        <v>6552</v>
      </c>
      <c r="D56" s="4">
        <v>12891</v>
      </c>
    </row>
    <row r="57" spans="1:4" s="1" customFormat="1" ht="9.9499999999999993" customHeight="1" x14ac:dyDescent="0.15">
      <c r="B57" s="10" t="s">
        <v>40</v>
      </c>
      <c r="C57" s="4">
        <v>3445</v>
      </c>
      <c r="D57" s="4">
        <v>5626</v>
      </c>
    </row>
    <row r="58" spans="1:4" s="1" customFormat="1" ht="9.9499999999999993" customHeight="1" x14ac:dyDescent="0.15">
      <c r="B58" s="10" t="s">
        <v>41</v>
      </c>
      <c r="C58" s="4">
        <v>53580</v>
      </c>
      <c r="D58" s="4">
        <v>75048</v>
      </c>
    </row>
    <row r="59" spans="1:4" s="1" customFormat="1" ht="9.9499999999999993" customHeight="1" x14ac:dyDescent="0.15">
      <c r="B59" s="10" t="s">
        <v>42</v>
      </c>
      <c r="C59" s="4">
        <v>10204</v>
      </c>
      <c r="D59" s="4">
        <v>17159</v>
      </c>
    </row>
    <row r="60" spans="1:4" s="1" customFormat="1" ht="9.9499999999999993" customHeight="1" x14ac:dyDescent="0.15">
      <c r="A60" s="6" t="s">
        <v>112</v>
      </c>
      <c r="B60" s="10"/>
      <c r="C60" s="4">
        <v>143913</v>
      </c>
      <c r="D60" s="4">
        <v>221029</v>
      </c>
    </row>
    <row r="61" spans="1:4" s="7" customFormat="1" ht="9.9499999999999993" customHeight="1" x14ac:dyDescent="0.15">
      <c r="B61" s="11" t="s">
        <v>113</v>
      </c>
      <c r="C61" s="8">
        <f>C60/ 364942</f>
        <v>0.39434485479884474</v>
      </c>
      <c r="D61" s="8">
        <f>D60/ 364942</f>
        <v>0.60565514520115526</v>
      </c>
    </row>
    <row r="62" spans="1:4" s="1" customFormat="1" ht="5.0999999999999996" customHeight="1" x14ac:dyDescent="0.15">
      <c r="B62" s="12"/>
      <c r="C62" s="4"/>
      <c r="D62" s="4"/>
    </row>
    <row r="63" spans="1:4" s="1" customFormat="1" ht="9.9499999999999993" customHeight="1" x14ac:dyDescent="0.15">
      <c r="A63" s="3" t="s">
        <v>44</v>
      </c>
      <c r="B63" s="12"/>
      <c r="C63" s="4"/>
      <c r="D63" s="4"/>
    </row>
    <row r="64" spans="1:4" s="1" customFormat="1" ht="9.9499999999999993" customHeight="1" x14ac:dyDescent="0.15">
      <c r="B64" s="10" t="s">
        <v>28</v>
      </c>
      <c r="C64" s="4">
        <v>159998</v>
      </c>
      <c r="D64" s="4">
        <v>127462</v>
      </c>
    </row>
    <row r="65" spans="1:4" s="1" customFormat="1" ht="9.9499999999999993" customHeight="1" x14ac:dyDescent="0.15">
      <c r="A65" s="6" t="s">
        <v>112</v>
      </c>
      <c r="B65" s="10"/>
      <c r="C65" s="4">
        <v>159998</v>
      </c>
      <c r="D65" s="4">
        <v>127462</v>
      </c>
    </row>
    <row r="66" spans="1:4" s="7" customFormat="1" ht="9.9499999999999993" customHeight="1" x14ac:dyDescent="0.15">
      <c r="B66" s="11" t="s">
        <v>113</v>
      </c>
      <c r="C66" s="8">
        <f>C65/ 287460</f>
        <v>0.55659222152647325</v>
      </c>
      <c r="D66" s="8">
        <f>D65/ 287460</f>
        <v>0.44340777847352675</v>
      </c>
    </row>
    <row r="67" spans="1:4" s="1" customFormat="1" ht="5.0999999999999996" customHeight="1" x14ac:dyDescent="0.15">
      <c r="B67" s="12"/>
      <c r="C67" s="4"/>
      <c r="D67" s="4"/>
    </row>
    <row r="68" spans="1:4" s="1" customFormat="1" ht="9.9499999999999993" customHeight="1" x14ac:dyDescent="0.15">
      <c r="A68" s="3" t="s">
        <v>45</v>
      </c>
      <c r="B68" s="12"/>
      <c r="C68" s="4"/>
      <c r="D68" s="4"/>
    </row>
    <row r="69" spans="1:4" s="1" customFormat="1" ht="9.9499999999999993" customHeight="1" x14ac:dyDescent="0.15">
      <c r="B69" s="10" t="s">
        <v>28</v>
      </c>
      <c r="C69" s="4">
        <v>175870</v>
      </c>
      <c r="D69" s="4">
        <v>97699</v>
      </c>
    </row>
    <row r="70" spans="1:4" s="1" customFormat="1" ht="9.9499999999999993" customHeight="1" x14ac:dyDescent="0.15">
      <c r="B70" s="10" t="s">
        <v>33</v>
      </c>
      <c r="C70" s="4">
        <v>27</v>
      </c>
      <c r="D70" s="4">
        <v>20</v>
      </c>
    </row>
    <row r="71" spans="1:4" s="1" customFormat="1" ht="9.9499999999999993" customHeight="1" x14ac:dyDescent="0.15">
      <c r="B71" s="10" t="s">
        <v>34</v>
      </c>
      <c r="C71" s="4">
        <v>12888</v>
      </c>
      <c r="D71" s="4">
        <v>8436</v>
      </c>
    </row>
    <row r="72" spans="1:4" s="1" customFormat="1" ht="9.9499999999999993" customHeight="1" x14ac:dyDescent="0.15">
      <c r="A72" s="6" t="s">
        <v>112</v>
      </c>
      <c r="B72" s="10"/>
      <c r="C72" s="4">
        <v>188785</v>
      </c>
      <c r="D72" s="4">
        <v>106155</v>
      </c>
    </row>
    <row r="73" spans="1:4" s="7" customFormat="1" ht="9.9499999999999993" customHeight="1" x14ac:dyDescent="0.15">
      <c r="B73" s="11" t="s">
        <v>113</v>
      </c>
      <c r="C73" s="8">
        <f>C72/ 294940</f>
        <v>0.64007933817047535</v>
      </c>
      <c r="D73" s="8">
        <f>D72/ 294940</f>
        <v>0.35992066182952465</v>
      </c>
    </row>
    <row r="74" spans="1:4" s="1" customFormat="1" ht="5.0999999999999996" customHeight="1" x14ac:dyDescent="0.15">
      <c r="B74" s="12"/>
      <c r="C74" s="4"/>
      <c r="D74" s="4"/>
    </row>
    <row r="75" spans="1:4" s="1" customFormat="1" ht="9.9499999999999993" customHeight="1" x14ac:dyDescent="0.15">
      <c r="A75" s="3" t="s">
        <v>47</v>
      </c>
      <c r="B75" s="12"/>
      <c r="C75" s="4"/>
      <c r="D75" s="4"/>
    </row>
    <row r="76" spans="1:4" s="1" customFormat="1" ht="9.9499999999999993" customHeight="1" x14ac:dyDescent="0.15">
      <c r="B76" s="10" t="s">
        <v>46</v>
      </c>
      <c r="C76" s="4">
        <v>109080</v>
      </c>
      <c r="D76" s="4">
        <v>34017</v>
      </c>
    </row>
    <row r="77" spans="1:4" s="1" customFormat="1" ht="9.9499999999999993" customHeight="1" x14ac:dyDescent="0.15">
      <c r="B77" s="10" t="s">
        <v>33</v>
      </c>
      <c r="C77" s="4">
        <v>80420</v>
      </c>
      <c r="D77" s="4">
        <v>40066</v>
      </c>
    </row>
    <row r="78" spans="1:4" s="1" customFormat="1" ht="9.9499999999999993" customHeight="1" x14ac:dyDescent="0.15">
      <c r="A78" s="6" t="s">
        <v>112</v>
      </c>
      <c r="B78" s="10"/>
      <c r="C78" s="4">
        <v>189500</v>
      </c>
      <c r="D78" s="4">
        <v>74083</v>
      </c>
    </row>
    <row r="79" spans="1:4" s="7" customFormat="1" ht="9.9499999999999993" customHeight="1" x14ac:dyDescent="0.15">
      <c r="B79" s="11" t="s">
        <v>113</v>
      </c>
      <c r="C79" s="8">
        <f>C78/ 263583</f>
        <v>0.71893862654268292</v>
      </c>
      <c r="D79" s="8">
        <f>D78/ 263583</f>
        <v>0.28106137345731708</v>
      </c>
    </row>
    <row r="80" spans="1:4" s="1" customFormat="1" ht="5.0999999999999996" customHeight="1" x14ac:dyDescent="0.15">
      <c r="B80" s="12"/>
      <c r="C80" s="4"/>
      <c r="D80" s="4"/>
    </row>
    <row r="81" spans="1:4" s="1" customFormat="1" ht="9.9499999999999993" customHeight="1" x14ac:dyDescent="0.15">
      <c r="A81" s="3" t="s">
        <v>49</v>
      </c>
      <c r="B81" s="12"/>
      <c r="C81" s="4"/>
      <c r="D81" s="4"/>
    </row>
    <row r="82" spans="1:4" s="1" customFormat="1" ht="9.9499999999999993" customHeight="1" x14ac:dyDescent="0.15">
      <c r="B82" s="10" t="s">
        <v>46</v>
      </c>
      <c r="C82" s="4">
        <v>3440</v>
      </c>
      <c r="D82" s="4">
        <v>4928</v>
      </c>
    </row>
    <row r="83" spans="1:4" s="1" customFormat="1" ht="9.9499999999999993" customHeight="1" x14ac:dyDescent="0.15">
      <c r="B83" s="10" t="s">
        <v>48</v>
      </c>
      <c r="C83" s="4">
        <v>116595</v>
      </c>
      <c r="D83" s="4">
        <v>119532</v>
      </c>
    </row>
    <row r="84" spans="1:4" s="1" customFormat="1" ht="9.9499999999999993" customHeight="1" x14ac:dyDescent="0.15">
      <c r="B84" s="10" t="s">
        <v>41</v>
      </c>
      <c r="C84" s="4">
        <v>200</v>
      </c>
      <c r="D84" s="4">
        <v>675</v>
      </c>
    </row>
    <row r="85" spans="1:4" s="1" customFormat="1" ht="9.9499999999999993" customHeight="1" x14ac:dyDescent="0.15">
      <c r="A85" s="6" t="s">
        <v>112</v>
      </c>
      <c r="B85" s="10"/>
      <c r="C85" s="4">
        <v>120235</v>
      </c>
      <c r="D85" s="4">
        <v>125135</v>
      </c>
    </row>
    <row r="86" spans="1:4" s="7" customFormat="1" ht="9.9499999999999993" customHeight="1" x14ac:dyDescent="0.15">
      <c r="B86" s="11" t="s">
        <v>113</v>
      </c>
      <c r="C86" s="8">
        <f>C85/ 245370</f>
        <v>0.49001507926804416</v>
      </c>
      <c r="D86" s="8">
        <f>D85/ 245370</f>
        <v>0.50998492073195578</v>
      </c>
    </row>
    <row r="87" spans="1:4" s="1" customFormat="1" ht="5.0999999999999996" customHeight="1" x14ac:dyDescent="0.15">
      <c r="B87" s="12"/>
      <c r="C87" s="4"/>
      <c r="D87" s="4"/>
    </row>
    <row r="88" spans="1:4" s="1" customFormat="1" ht="9.9499999999999993" customHeight="1" x14ac:dyDescent="0.15">
      <c r="A88" s="3" t="s">
        <v>51</v>
      </c>
      <c r="B88" s="12"/>
      <c r="C88" s="4"/>
      <c r="D88" s="4"/>
    </row>
    <row r="89" spans="1:4" s="1" customFormat="1" ht="9.9499999999999993" customHeight="1" x14ac:dyDescent="0.15">
      <c r="B89" s="10" t="s">
        <v>50</v>
      </c>
      <c r="C89" s="4">
        <v>12199</v>
      </c>
      <c r="D89" s="4">
        <v>6031</v>
      </c>
    </row>
    <row r="90" spans="1:4" s="1" customFormat="1" ht="9.9499999999999993" customHeight="1" x14ac:dyDescent="0.15">
      <c r="B90" s="10" t="s">
        <v>46</v>
      </c>
      <c r="C90" s="4">
        <v>214106</v>
      </c>
      <c r="D90" s="4">
        <v>117798</v>
      </c>
    </row>
    <row r="91" spans="1:4" s="1" customFormat="1" ht="9.9499999999999993" customHeight="1" x14ac:dyDescent="0.15">
      <c r="A91" s="6" t="s">
        <v>112</v>
      </c>
      <c r="B91" s="10"/>
      <c r="C91" s="4">
        <v>226305</v>
      </c>
      <c r="D91" s="4">
        <v>123829</v>
      </c>
    </row>
    <row r="92" spans="1:4" s="7" customFormat="1" ht="9.9499999999999993" customHeight="1" x14ac:dyDescent="0.15">
      <c r="B92" s="11" t="s">
        <v>113</v>
      </c>
      <c r="C92" s="8">
        <f>C91/ 350134</f>
        <v>0.64633825906652886</v>
      </c>
      <c r="D92" s="8">
        <f>D91/ 350134</f>
        <v>0.35366174093347119</v>
      </c>
    </row>
    <row r="93" spans="1:4" s="1" customFormat="1" ht="5.0999999999999996" customHeight="1" x14ac:dyDescent="0.15">
      <c r="B93" s="12"/>
      <c r="C93" s="4"/>
      <c r="D93" s="4"/>
    </row>
    <row r="94" spans="1:4" s="1" customFormat="1" ht="9.9499999999999993" customHeight="1" x14ac:dyDescent="0.15">
      <c r="A94" s="3" t="s">
        <v>52</v>
      </c>
      <c r="B94" s="12"/>
      <c r="C94" s="4"/>
      <c r="D94" s="4"/>
    </row>
    <row r="95" spans="1:4" s="1" customFormat="1" ht="9.9499999999999993" customHeight="1" x14ac:dyDescent="0.15">
      <c r="B95" s="10" t="s">
        <v>17</v>
      </c>
      <c r="C95" s="4">
        <v>280395</v>
      </c>
      <c r="D95" s="4">
        <v>55338</v>
      </c>
    </row>
    <row r="96" spans="1:4" s="1" customFormat="1" ht="9.9499999999999993" customHeight="1" x14ac:dyDescent="0.15">
      <c r="A96" s="6" t="s">
        <v>112</v>
      </c>
      <c r="B96" s="10"/>
      <c r="C96" s="4">
        <v>280395</v>
      </c>
      <c r="D96" s="4">
        <v>55338</v>
      </c>
    </row>
    <row r="97" spans="1:4" s="7" customFormat="1" ht="9.9499999999999993" customHeight="1" x14ac:dyDescent="0.15">
      <c r="B97" s="11" t="s">
        <v>113</v>
      </c>
      <c r="C97" s="8">
        <f>C96/ 335733</f>
        <v>0.83517259250654541</v>
      </c>
      <c r="D97" s="8">
        <f>D96/ 335733</f>
        <v>0.16482740749345462</v>
      </c>
    </row>
    <row r="98" spans="1:4" s="1" customFormat="1" ht="5.0999999999999996" customHeight="1" x14ac:dyDescent="0.15">
      <c r="B98" s="12"/>
      <c r="C98" s="4"/>
      <c r="D98" s="4"/>
    </row>
    <row r="99" spans="1:4" s="1" customFormat="1" ht="9.9499999999999993" customHeight="1" x14ac:dyDescent="0.15">
      <c r="A99" s="3" t="s">
        <v>53</v>
      </c>
      <c r="B99" s="12"/>
      <c r="C99" s="4"/>
      <c r="D99" s="4"/>
    </row>
    <row r="100" spans="1:4" s="1" customFormat="1" ht="9.9499999999999993" customHeight="1" x14ac:dyDescent="0.15">
      <c r="B100" s="10" t="s">
        <v>50</v>
      </c>
      <c r="C100" s="4">
        <v>260303</v>
      </c>
      <c r="D100" s="4">
        <v>36932</v>
      </c>
    </row>
    <row r="101" spans="1:4" s="1" customFormat="1" ht="9.9499999999999993" customHeight="1" x14ac:dyDescent="0.15">
      <c r="B101" s="10" t="s">
        <v>17</v>
      </c>
      <c r="C101" s="4">
        <v>0</v>
      </c>
      <c r="D101" s="4">
        <v>0</v>
      </c>
    </row>
    <row r="102" spans="1:4" s="1" customFormat="1" ht="9.9499999999999993" customHeight="1" x14ac:dyDescent="0.15">
      <c r="A102" s="6" t="s">
        <v>112</v>
      </c>
      <c r="B102" s="10"/>
      <c r="C102" s="4">
        <v>260303</v>
      </c>
      <c r="D102" s="4">
        <v>36932</v>
      </c>
    </row>
    <row r="103" spans="1:4" s="7" customFormat="1" ht="9.9499999999999993" customHeight="1" x14ac:dyDescent="0.15">
      <c r="B103" s="11" t="s">
        <v>113</v>
      </c>
      <c r="C103" s="8">
        <f>C102/ 297235</f>
        <v>0.87574814540683299</v>
      </c>
      <c r="D103" s="8">
        <f>D102/ 297235</f>
        <v>0.12425185459316702</v>
      </c>
    </row>
    <row r="104" spans="1:4" s="1" customFormat="1" ht="5.0999999999999996" customHeight="1" x14ac:dyDescent="0.15">
      <c r="B104" s="12"/>
      <c r="C104" s="4"/>
      <c r="D104" s="4"/>
    </row>
    <row r="105" spans="1:4" s="1" customFormat="1" ht="9.9499999999999993" customHeight="1" x14ac:dyDescent="0.15">
      <c r="A105" s="3" t="s">
        <v>55</v>
      </c>
      <c r="B105" s="12"/>
      <c r="C105" s="4"/>
      <c r="D105" s="4"/>
    </row>
    <row r="106" spans="1:4" s="1" customFormat="1" ht="9.9499999999999993" customHeight="1" x14ac:dyDescent="0.15">
      <c r="B106" s="10" t="s">
        <v>38</v>
      </c>
      <c r="C106" s="4">
        <v>8557</v>
      </c>
      <c r="D106" s="4">
        <v>10830</v>
      </c>
    </row>
    <row r="107" spans="1:4" s="1" customFormat="1" ht="9.9499999999999993" customHeight="1" x14ac:dyDescent="0.15">
      <c r="B107" s="10" t="s">
        <v>39</v>
      </c>
      <c r="C107" s="4">
        <v>13774</v>
      </c>
      <c r="D107" s="4">
        <v>19378</v>
      </c>
    </row>
    <row r="108" spans="1:4" s="1" customFormat="1" ht="9.9499999999999993" customHeight="1" x14ac:dyDescent="0.15">
      <c r="B108" s="10" t="s">
        <v>54</v>
      </c>
      <c r="C108" s="4">
        <v>38716</v>
      </c>
      <c r="D108" s="4">
        <v>41325</v>
      </c>
    </row>
    <row r="109" spans="1:4" s="1" customFormat="1" ht="9.9499999999999993" customHeight="1" x14ac:dyDescent="0.15">
      <c r="B109" s="10" t="s">
        <v>48</v>
      </c>
      <c r="C109" s="4">
        <v>7771</v>
      </c>
      <c r="D109" s="4">
        <v>6997</v>
      </c>
    </row>
    <row r="110" spans="1:4" s="1" customFormat="1" ht="9.9499999999999993" customHeight="1" x14ac:dyDescent="0.15">
      <c r="B110" s="10" t="s">
        <v>41</v>
      </c>
      <c r="C110" s="4">
        <v>29192</v>
      </c>
      <c r="D110" s="4">
        <v>28020</v>
      </c>
    </row>
    <row r="111" spans="1:4" s="1" customFormat="1" ht="9.9499999999999993" customHeight="1" x14ac:dyDescent="0.15">
      <c r="A111" s="6" t="s">
        <v>112</v>
      </c>
      <c r="B111" s="10"/>
      <c r="C111" s="4">
        <v>98010</v>
      </c>
      <c r="D111" s="4">
        <v>106550</v>
      </c>
    </row>
    <row r="112" spans="1:4" s="7" customFormat="1" ht="9.9499999999999993" customHeight="1" x14ac:dyDescent="0.15">
      <c r="B112" s="11" t="s">
        <v>113</v>
      </c>
      <c r="C112" s="8">
        <f>C111/ 204560</f>
        <v>0.47912592882283928</v>
      </c>
      <c r="D112" s="8">
        <f>D111/ 204560</f>
        <v>0.52087407117716078</v>
      </c>
    </row>
    <row r="113" spans="1:4" s="1" customFormat="1" ht="5.0999999999999996" customHeight="1" x14ac:dyDescent="0.15">
      <c r="B113" s="12"/>
      <c r="C113" s="4"/>
      <c r="D113" s="4"/>
    </row>
    <row r="114" spans="1:4" s="1" customFormat="1" ht="9.9499999999999993" customHeight="1" x14ac:dyDescent="0.15">
      <c r="A114" s="3" t="s">
        <v>56</v>
      </c>
      <c r="B114" s="12"/>
      <c r="C114" s="4"/>
      <c r="D114" s="4"/>
    </row>
    <row r="115" spans="1:4" s="1" customFormat="1" ht="9.9499999999999993" customHeight="1" x14ac:dyDescent="0.15">
      <c r="B115" s="10" t="s">
        <v>50</v>
      </c>
      <c r="C115" s="4">
        <v>181961</v>
      </c>
      <c r="D115" s="4">
        <v>91325</v>
      </c>
    </row>
    <row r="116" spans="1:4" s="1" customFormat="1" ht="9.9499999999999993" customHeight="1" x14ac:dyDescent="0.15">
      <c r="A116" s="6" t="s">
        <v>112</v>
      </c>
      <c r="B116" s="10"/>
      <c r="C116" s="4">
        <v>181961</v>
      </c>
      <c r="D116" s="4">
        <v>91325</v>
      </c>
    </row>
    <row r="117" spans="1:4" s="7" customFormat="1" ht="9.9499999999999993" customHeight="1" x14ac:dyDescent="0.15">
      <c r="B117" s="11" t="s">
        <v>113</v>
      </c>
      <c r="C117" s="8">
        <f>C116/ 273286</f>
        <v>0.66582627723337451</v>
      </c>
      <c r="D117" s="8">
        <f>D116/ 273286</f>
        <v>0.33417372276662544</v>
      </c>
    </row>
    <row r="118" spans="1:4" s="1" customFormat="1" ht="5.0999999999999996" customHeight="1" x14ac:dyDescent="0.15">
      <c r="B118" s="12"/>
      <c r="C118" s="4"/>
      <c r="D118" s="4"/>
    </row>
    <row r="119" spans="1:4" s="1" customFormat="1" ht="9.9499999999999993" customHeight="1" x14ac:dyDescent="0.15">
      <c r="A119" s="3" t="s">
        <v>58</v>
      </c>
      <c r="B119" s="12"/>
      <c r="C119" s="4"/>
      <c r="D119" s="4"/>
    </row>
    <row r="120" spans="1:4" s="1" customFormat="1" ht="9.9499999999999993" customHeight="1" x14ac:dyDescent="0.15">
      <c r="B120" s="10" t="s">
        <v>17</v>
      </c>
      <c r="C120" s="4">
        <v>27116</v>
      </c>
      <c r="D120" s="4">
        <v>10209</v>
      </c>
    </row>
    <row r="121" spans="1:4" s="1" customFormat="1" ht="9.9499999999999993" customHeight="1" x14ac:dyDescent="0.15">
      <c r="B121" s="10" t="s">
        <v>57</v>
      </c>
      <c r="C121" s="4">
        <v>183894</v>
      </c>
      <c r="D121" s="4">
        <v>67049</v>
      </c>
    </row>
    <row r="122" spans="1:4" s="1" customFormat="1" ht="9.9499999999999993" customHeight="1" x14ac:dyDescent="0.15">
      <c r="A122" s="6" t="s">
        <v>112</v>
      </c>
      <c r="B122" s="10"/>
      <c r="C122" s="4">
        <v>211010</v>
      </c>
      <c r="D122" s="4">
        <v>77258</v>
      </c>
    </row>
    <row r="123" spans="1:4" s="7" customFormat="1" ht="9.9499999999999993" customHeight="1" x14ac:dyDescent="0.15">
      <c r="B123" s="11" t="s">
        <v>113</v>
      </c>
      <c r="C123" s="8">
        <f>C122/ 288268</f>
        <v>0.73199245146877212</v>
      </c>
      <c r="D123" s="8">
        <f>D122/ 288268</f>
        <v>0.26800754853122788</v>
      </c>
    </row>
    <row r="124" spans="1:4" s="1" customFormat="1" ht="5.0999999999999996" customHeight="1" x14ac:dyDescent="0.15">
      <c r="B124" s="12"/>
      <c r="C124" s="4"/>
      <c r="D124" s="4"/>
    </row>
    <row r="125" spans="1:4" s="1" customFormat="1" ht="9.9499999999999993" customHeight="1" x14ac:dyDescent="0.15">
      <c r="A125" s="3" t="s">
        <v>60</v>
      </c>
      <c r="B125" s="12"/>
      <c r="C125" s="4"/>
      <c r="D125" s="4"/>
    </row>
    <row r="126" spans="1:4" s="1" customFormat="1" ht="9.9499999999999993" customHeight="1" x14ac:dyDescent="0.15">
      <c r="B126" s="10" t="s">
        <v>57</v>
      </c>
      <c r="C126" s="4">
        <v>48385</v>
      </c>
      <c r="D126" s="4">
        <v>16343</v>
      </c>
    </row>
    <row r="127" spans="1:4" s="1" customFormat="1" ht="9.9499999999999993" customHeight="1" x14ac:dyDescent="0.15">
      <c r="B127" s="10" t="s">
        <v>59</v>
      </c>
      <c r="C127" s="4">
        <v>186839</v>
      </c>
      <c r="D127" s="4">
        <v>74623</v>
      </c>
    </row>
    <row r="128" spans="1:4" s="1" customFormat="1" ht="9.9499999999999993" customHeight="1" x14ac:dyDescent="0.15">
      <c r="A128" s="6" t="s">
        <v>112</v>
      </c>
      <c r="B128" s="10"/>
      <c r="C128" s="4">
        <v>235224</v>
      </c>
      <c r="D128" s="4">
        <v>90966</v>
      </c>
    </row>
    <row r="129" spans="1:4" s="7" customFormat="1" ht="9.9499999999999993" customHeight="1" x14ac:dyDescent="0.15">
      <c r="B129" s="11" t="s">
        <v>113</v>
      </c>
      <c r="C129" s="8">
        <f>C128/ 326190</f>
        <v>0.72112572427113031</v>
      </c>
      <c r="D129" s="8">
        <f>D128/ 326190</f>
        <v>0.27887427572886969</v>
      </c>
    </row>
    <row r="130" spans="1:4" s="1" customFormat="1" ht="5.0999999999999996" customHeight="1" x14ac:dyDescent="0.15">
      <c r="B130" s="12"/>
      <c r="C130" s="4"/>
      <c r="D130" s="4"/>
    </row>
    <row r="131" spans="1:4" s="1" customFormat="1" ht="9.9499999999999993" customHeight="1" x14ac:dyDescent="0.15">
      <c r="A131" s="3" t="s">
        <v>61</v>
      </c>
      <c r="B131" s="12"/>
      <c r="C131" s="4"/>
      <c r="D131" s="4"/>
    </row>
    <row r="132" spans="1:4" s="1" customFormat="1" ht="9.9499999999999993" customHeight="1" x14ac:dyDescent="0.15">
      <c r="B132" s="10" t="s">
        <v>50</v>
      </c>
      <c r="C132" s="4">
        <v>25124</v>
      </c>
      <c r="D132" s="4">
        <v>13589</v>
      </c>
    </row>
    <row r="133" spans="1:4" s="1" customFormat="1" ht="9.9499999999999993" customHeight="1" x14ac:dyDescent="0.15">
      <c r="B133" s="10" t="s">
        <v>59</v>
      </c>
      <c r="C133" s="4">
        <v>142253</v>
      </c>
      <c r="D133" s="4">
        <v>65206</v>
      </c>
    </row>
    <row r="134" spans="1:4" s="1" customFormat="1" ht="9.9499999999999993" customHeight="1" x14ac:dyDescent="0.15">
      <c r="A134" s="6" t="s">
        <v>112</v>
      </c>
      <c r="B134" s="10"/>
      <c r="C134" s="4">
        <v>167377</v>
      </c>
      <c r="D134" s="4">
        <v>78795</v>
      </c>
    </row>
    <row r="135" spans="1:4" s="7" customFormat="1" ht="9.9499999999999993" customHeight="1" x14ac:dyDescent="0.15">
      <c r="B135" s="11" t="s">
        <v>113</v>
      </c>
      <c r="C135" s="8">
        <f>C134/ 246172</f>
        <v>0.67991891847976216</v>
      </c>
      <c r="D135" s="8">
        <f>D134/ 246172</f>
        <v>0.3200810815202379</v>
      </c>
    </row>
    <row r="136" spans="1:4" s="1" customFormat="1" ht="5.0999999999999996" customHeight="1" x14ac:dyDescent="0.15">
      <c r="B136" s="12"/>
      <c r="C136" s="4"/>
      <c r="D136" s="4"/>
    </row>
    <row r="137" spans="1:4" s="1" customFormat="1" ht="9.9499999999999993" customHeight="1" x14ac:dyDescent="0.15">
      <c r="A137" s="3" t="s">
        <v>65</v>
      </c>
      <c r="B137" s="12"/>
      <c r="C137" s="4"/>
      <c r="D137" s="4"/>
    </row>
    <row r="138" spans="1:4" s="1" customFormat="1" ht="9.9499999999999993" customHeight="1" x14ac:dyDescent="0.15">
      <c r="B138" s="10" t="s">
        <v>62</v>
      </c>
      <c r="C138" s="4">
        <v>38841</v>
      </c>
      <c r="D138" s="4">
        <v>23968</v>
      </c>
    </row>
    <row r="139" spans="1:4" s="1" customFormat="1" ht="9.9499999999999993" customHeight="1" x14ac:dyDescent="0.15">
      <c r="B139" s="10" t="s">
        <v>63</v>
      </c>
      <c r="C139" s="4">
        <v>14540</v>
      </c>
      <c r="D139" s="4">
        <v>11696</v>
      </c>
    </row>
    <row r="140" spans="1:4" s="1" customFormat="1" ht="9.9499999999999993" customHeight="1" x14ac:dyDescent="0.15">
      <c r="B140" s="10" t="s">
        <v>59</v>
      </c>
      <c r="C140" s="4">
        <v>76845</v>
      </c>
      <c r="D140" s="4">
        <v>37057</v>
      </c>
    </row>
    <row r="141" spans="1:4" s="1" customFormat="1" ht="9.9499999999999993" customHeight="1" x14ac:dyDescent="0.15">
      <c r="B141" s="10" t="s">
        <v>64</v>
      </c>
      <c r="C141" s="4">
        <v>13054</v>
      </c>
      <c r="D141" s="4">
        <v>5138</v>
      </c>
    </row>
    <row r="142" spans="1:4" s="1" customFormat="1" ht="9.9499999999999993" customHeight="1" x14ac:dyDescent="0.15">
      <c r="A142" s="6" t="s">
        <v>112</v>
      </c>
      <c r="B142" s="10"/>
      <c r="C142" s="4">
        <v>143280</v>
      </c>
      <c r="D142" s="4">
        <v>77859</v>
      </c>
    </row>
    <row r="143" spans="1:4" s="7" customFormat="1" ht="9.9499999999999993" customHeight="1" x14ac:dyDescent="0.15">
      <c r="B143" s="11" t="s">
        <v>113</v>
      </c>
      <c r="C143" s="8">
        <f>C142/ 221139</f>
        <v>0.64791827764437748</v>
      </c>
      <c r="D143" s="8">
        <f>D142/ 221139</f>
        <v>0.35208172235562246</v>
      </c>
    </row>
    <row r="144" spans="1:4" s="1" customFormat="1" ht="5.0999999999999996" customHeight="1" x14ac:dyDescent="0.15">
      <c r="B144" s="12"/>
      <c r="C144" s="4"/>
      <c r="D144" s="4"/>
    </row>
    <row r="145" spans="1:4" s="1" customFormat="1" ht="9.9499999999999993" customHeight="1" x14ac:dyDescent="0.15">
      <c r="A145" s="3" t="s">
        <v>67</v>
      </c>
      <c r="B145" s="12"/>
      <c r="C145" s="4"/>
      <c r="D145" s="4"/>
    </row>
    <row r="146" spans="1:4" s="1" customFormat="1" ht="9.9499999999999993" customHeight="1" x14ac:dyDescent="0.15">
      <c r="B146" s="10" t="s">
        <v>62</v>
      </c>
      <c r="C146" s="4">
        <v>50676</v>
      </c>
      <c r="D146" s="4">
        <v>26830</v>
      </c>
    </row>
    <row r="147" spans="1:4" s="1" customFormat="1" ht="9.9499999999999993" customHeight="1" x14ac:dyDescent="0.15">
      <c r="B147" s="10" t="s">
        <v>66</v>
      </c>
      <c r="C147" s="4">
        <v>22806</v>
      </c>
      <c r="D147" s="4">
        <v>28900</v>
      </c>
    </row>
    <row r="148" spans="1:4" s="1" customFormat="1" ht="9.9499999999999993" customHeight="1" x14ac:dyDescent="0.15">
      <c r="B148" s="10" t="s">
        <v>59</v>
      </c>
      <c r="C148" s="4">
        <v>76322</v>
      </c>
      <c r="D148" s="4">
        <v>41350</v>
      </c>
    </row>
    <row r="149" spans="1:4" s="1" customFormat="1" ht="9.9499999999999993" customHeight="1" x14ac:dyDescent="0.15">
      <c r="B149" s="10" t="s">
        <v>64</v>
      </c>
      <c r="C149" s="4">
        <v>83466</v>
      </c>
      <c r="D149" s="4">
        <v>25350</v>
      </c>
    </row>
    <row r="150" spans="1:4" s="1" customFormat="1" ht="9.9499999999999993" customHeight="1" x14ac:dyDescent="0.15">
      <c r="A150" s="6" t="s">
        <v>112</v>
      </c>
      <c r="B150" s="10"/>
      <c r="C150" s="4">
        <v>233270</v>
      </c>
      <c r="D150" s="4">
        <v>122430</v>
      </c>
    </row>
    <row r="151" spans="1:4" s="7" customFormat="1" ht="9.9499999999999993" customHeight="1" x14ac:dyDescent="0.15">
      <c r="B151" s="11" t="s">
        <v>113</v>
      </c>
      <c r="C151" s="8">
        <f>C150/ 355700</f>
        <v>0.65580545403429857</v>
      </c>
      <c r="D151" s="8">
        <f>D150/ 355700</f>
        <v>0.34419454596570143</v>
      </c>
    </row>
    <row r="152" spans="1:4" s="1" customFormat="1" ht="5.0999999999999996" customHeight="1" x14ac:dyDescent="0.15">
      <c r="B152" s="12"/>
      <c r="C152" s="4"/>
      <c r="D152" s="4"/>
    </row>
    <row r="153" spans="1:4" s="1" customFormat="1" ht="9.9499999999999993" customHeight="1" x14ac:dyDescent="0.15">
      <c r="A153" s="3" t="s">
        <v>71</v>
      </c>
      <c r="B153" s="12"/>
      <c r="C153" s="4"/>
      <c r="D153" s="4"/>
    </row>
    <row r="154" spans="1:4" s="1" customFormat="1" ht="9.9499999999999993" customHeight="1" x14ac:dyDescent="0.15">
      <c r="B154" s="10" t="s">
        <v>38</v>
      </c>
      <c r="C154" s="4">
        <v>31943</v>
      </c>
      <c r="D154" s="4">
        <v>54703</v>
      </c>
    </row>
    <row r="155" spans="1:4" s="1" customFormat="1" ht="9.9499999999999993" customHeight="1" x14ac:dyDescent="0.15">
      <c r="B155" s="10" t="s">
        <v>68</v>
      </c>
      <c r="C155" s="4">
        <v>50120</v>
      </c>
      <c r="D155" s="4">
        <v>110864</v>
      </c>
    </row>
    <row r="156" spans="1:4" s="1" customFormat="1" ht="9.9499999999999993" customHeight="1" x14ac:dyDescent="0.15">
      <c r="B156" s="10" t="s">
        <v>69</v>
      </c>
      <c r="C156" s="4">
        <v>6753</v>
      </c>
      <c r="D156" s="4">
        <v>14276</v>
      </c>
    </row>
    <row r="157" spans="1:4" s="1" customFormat="1" ht="9.9499999999999993" customHeight="1" x14ac:dyDescent="0.15">
      <c r="B157" s="10" t="s">
        <v>70</v>
      </c>
      <c r="C157" s="4">
        <v>15321</v>
      </c>
      <c r="D157" s="4">
        <v>29878</v>
      </c>
    </row>
    <row r="158" spans="1:4" s="1" customFormat="1" ht="9.9499999999999993" customHeight="1" x14ac:dyDescent="0.15">
      <c r="A158" s="6" t="s">
        <v>112</v>
      </c>
      <c r="B158" s="10"/>
      <c r="C158" s="4">
        <v>104137</v>
      </c>
      <c r="D158" s="4">
        <v>209721</v>
      </c>
    </row>
    <row r="159" spans="1:4" s="7" customFormat="1" ht="9.9499999999999993" customHeight="1" x14ac:dyDescent="0.15">
      <c r="B159" s="11" t="s">
        <v>113</v>
      </c>
      <c r="C159" s="8">
        <f>C158/ 313858</f>
        <v>0.33179654493433336</v>
      </c>
      <c r="D159" s="8">
        <f>D158/ 313858</f>
        <v>0.66820345506566658</v>
      </c>
    </row>
    <row r="160" spans="1:4" s="1" customFormat="1" ht="5.0999999999999996" customHeight="1" x14ac:dyDescent="0.15">
      <c r="B160" s="12"/>
      <c r="C160" s="4"/>
      <c r="D160" s="4"/>
    </row>
    <row r="161" spans="1:4" s="1" customFormat="1" ht="9.9499999999999993" customHeight="1" x14ac:dyDescent="0.15">
      <c r="A161" s="3" t="s">
        <v>72</v>
      </c>
      <c r="B161" s="12"/>
      <c r="C161" s="4"/>
      <c r="D161" s="4"/>
    </row>
    <row r="162" spans="1:4" s="1" customFormat="1" ht="9.9499999999999993" customHeight="1" x14ac:dyDescent="0.15">
      <c r="B162" s="10" t="s">
        <v>38</v>
      </c>
      <c r="C162" s="4">
        <v>77612</v>
      </c>
      <c r="D162" s="4">
        <v>62781</v>
      </c>
    </row>
    <row r="163" spans="1:4" s="1" customFormat="1" ht="9.9499999999999993" customHeight="1" x14ac:dyDescent="0.15">
      <c r="B163" s="10" t="s">
        <v>70</v>
      </c>
      <c r="C163" s="4">
        <v>17919</v>
      </c>
      <c r="D163" s="4">
        <v>26913</v>
      </c>
    </row>
    <row r="164" spans="1:4" s="1" customFormat="1" ht="9.9499999999999993" customHeight="1" x14ac:dyDescent="0.15">
      <c r="A164" s="6" t="s">
        <v>112</v>
      </c>
      <c r="B164" s="10"/>
      <c r="C164" s="4">
        <v>95531</v>
      </c>
      <c r="D164" s="4">
        <v>89694</v>
      </c>
    </row>
    <row r="165" spans="1:4" s="7" customFormat="1" ht="9.9499999999999993" customHeight="1" x14ac:dyDescent="0.15">
      <c r="B165" s="11" t="s">
        <v>113</v>
      </c>
      <c r="C165" s="8">
        <f>C164/ 185225</f>
        <v>0.51575651234984476</v>
      </c>
      <c r="D165" s="8">
        <f>D164/ 185225</f>
        <v>0.48424348765015524</v>
      </c>
    </row>
    <row r="166" spans="1:4" s="1" customFormat="1" ht="5.0999999999999996" customHeight="1" x14ac:dyDescent="0.15">
      <c r="B166" s="12"/>
      <c r="C166" s="4"/>
      <c r="D166" s="4"/>
    </row>
    <row r="167" spans="1:4" s="1" customFormat="1" ht="9.9499999999999993" customHeight="1" x14ac:dyDescent="0.15">
      <c r="A167" s="3" t="s">
        <v>73</v>
      </c>
      <c r="B167" s="12"/>
      <c r="C167" s="4"/>
      <c r="D167" s="4"/>
    </row>
    <row r="168" spans="1:4" s="1" customFormat="1" ht="9.9499999999999993" customHeight="1" x14ac:dyDescent="0.15">
      <c r="B168" s="10" t="s">
        <v>68</v>
      </c>
      <c r="C168" s="4">
        <v>53061</v>
      </c>
      <c r="D168" s="4">
        <v>51610</v>
      </c>
    </row>
    <row r="169" spans="1:4" s="1" customFormat="1" ht="9.9499999999999993" customHeight="1" x14ac:dyDescent="0.15">
      <c r="B169" s="10" t="s">
        <v>69</v>
      </c>
      <c r="C169" s="4">
        <v>8073</v>
      </c>
      <c r="D169" s="4">
        <v>10502</v>
      </c>
    </row>
    <row r="170" spans="1:4" s="1" customFormat="1" ht="9.9499999999999993" customHeight="1" x14ac:dyDescent="0.15">
      <c r="B170" s="10" t="s">
        <v>70</v>
      </c>
      <c r="C170" s="4">
        <v>16383</v>
      </c>
      <c r="D170" s="4">
        <v>23633</v>
      </c>
    </row>
    <row r="171" spans="1:4" s="1" customFormat="1" ht="9.9499999999999993" customHeight="1" x14ac:dyDescent="0.15">
      <c r="A171" s="6" t="s">
        <v>112</v>
      </c>
      <c r="B171" s="10"/>
      <c r="C171" s="4">
        <v>77517</v>
      </c>
      <c r="D171" s="4">
        <v>85745</v>
      </c>
    </row>
    <row r="172" spans="1:4" s="7" customFormat="1" ht="9.9499999999999993" customHeight="1" x14ac:dyDescent="0.15">
      <c r="B172" s="11" t="s">
        <v>113</v>
      </c>
      <c r="C172" s="8">
        <f>C171/ 163262</f>
        <v>0.47480123972510441</v>
      </c>
      <c r="D172" s="8">
        <f>D171/ 163262</f>
        <v>0.52519876027489554</v>
      </c>
    </row>
    <row r="173" spans="1:4" s="1" customFormat="1" ht="5.0999999999999996" customHeight="1" x14ac:dyDescent="0.15">
      <c r="B173" s="12"/>
      <c r="C173" s="4"/>
      <c r="D173" s="4"/>
    </row>
    <row r="174" spans="1:4" s="1" customFormat="1" ht="9.9499999999999993" customHeight="1" x14ac:dyDescent="0.15">
      <c r="A174" s="3" t="s">
        <v>76</v>
      </c>
      <c r="B174" s="12"/>
      <c r="C174" s="4"/>
      <c r="D174" s="4"/>
    </row>
    <row r="175" spans="1:4" s="1" customFormat="1" ht="9.9499999999999993" customHeight="1" x14ac:dyDescent="0.15">
      <c r="B175" s="10" t="s">
        <v>68</v>
      </c>
      <c r="C175" s="4">
        <v>2167</v>
      </c>
      <c r="D175" s="4">
        <v>3100</v>
      </c>
    </row>
    <row r="176" spans="1:4" s="1" customFormat="1" ht="9.9499999999999993" customHeight="1" x14ac:dyDescent="0.15">
      <c r="B176" s="10" t="s">
        <v>74</v>
      </c>
      <c r="C176" s="4">
        <v>2127</v>
      </c>
      <c r="D176" s="4">
        <v>2492</v>
      </c>
    </row>
    <row r="177" spans="1:4" s="1" customFormat="1" ht="9.9499999999999993" customHeight="1" x14ac:dyDescent="0.15">
      <c r="B177" s="10" t="s">
        <v>75</v>
      </c>
      <c r="C177" s="4">
        <v>100339</v>
      </c>
      <c r="D177" s="4">
        <v>147920</v>
      </c>
    </row>
    <row r="178" spans="1:4" s="1" customFormat="1" ht="9.9499999999999993" customHeight="1" x14ac:dyDescent="0.15">
      <c r="A178" s="6" t="s">
        <v>112</v>
      </c>
      <c r="B178" s="10"/>
      <c r="C178" s="4">
        <v>104633</v>
      </c>
      <c r="D178" s="4">
        <v>153512</v>
      </c>
    </row>
    <row r="179" spans="1:4" s="7" customFormat="1" ht="9.9499999999999993" customHeight="1" x14ac:dyDescent="0.15">
      <c r="B179" s="11" t="s">
        <v>113</v>
      </c>
      <c r="C179" s="8">
        <f>C178/ 258145</f>
        <v>0.40532646380909954</v>
      </c>
      <c r="D179" s="8">
        <f>D178/ 258145</f>
        <v>0.59467353619090046</v>
      </c>
    </row>
    <row r="180" spans="1:4" s="1" customFormat="1" ht="5.0999999999999996" customHeight="1" x14ac:dyDescent="0.15">
      <c r="B180" s="12"/>
      <c r="C180" s="4"/>
      <c r="D180" s="4"/>
    </row>
    <row r="181" spans="1:4" s="1" customFormat="1" ht="9.9499999999999993" customHeight="1" x14ac:dyDescent="0.15">
      <c r="A181" s="3" t="s">
        <v>79</v>
      </c>
      <c r="B181" s="12"/>
      <c r="C181" s="4"/>
      <c r="D181" s="4"/>
    </row>
    <row r="182" spans="1:4" s="1" customFormat="1" ht="9.9499999999999993" customHeight="1" x14ac:dyDescent="0.15">
      <c r="B182" s="10" t="s">
        <v>66</v>
      </c>
      <c r="C182" s="4">
        <v>53275</v>
      </c>
      <c r="D182" s="4">
        <v>38680</v>
      </c>
    </row>
    <row r="183" spans="1:4" s="1" customFormat="1" ht="9.9499999999999993" customHeight="1" x14ac:dyDescent="0.15">
      <c r="B183" s="10" t="s">
        <v>77</v>
      </c>
      <c r="C183" s="4">
        <v>108179</v>
      </c>
      <c r="D183" s="4">
        <v>68195</v>
      </c>
    </row>
    <row r="184" spans="1:4" s="1" customFormat="1" ht="9.9499999999999993" customHeight="1" x14ac:dyDescent="0.15">
      <c r="B184" s="10" t="s">
        <v>78</v>
      </c>
      <c r="C184" s="4">
        <v>40719</v>
      </c>
      <c r="D184" s="4">
        <v>26142</v>
      </c>
    </row>
    <row r="185" spans="1:4" s="1" customFormat="1" ht="9.9499999999999993" customHeight="1" x14ac:dyDescent="0.15">
      <c r="A185" s="6" t="s">
        <v>112</v>
      </c>
      <c r="B185" s="10"/>
      <c r="C185" s="4">
        <v>202173</v>
      </c>
      <c r="D185" s="4">
        <v>133017</v>
      </c>
    </row>
    <row r="186" spans="1:4" s="7" customFormat="1" ht="9.9499999999999993" customHeight="1" x14ac:dyDescent="0.15">
      <c r="B186" s="11" t="s">
        <v>113</v>
      </c>
      <c r="C186" s="8">
        <f>C185/ 335190</f>
        <v>0.60315940213013519</v>
      </c>
      <c r="D186" s="8">
        <f>D185/ 335190</f>
        <v>0.39684059786986486</v>
      </c>
    </row>
    <row r="187" spans="1:4" s="1" customFormat="1" ht="5.0999999999999996" customHeight="1" x14ac:dyDescent="0.15">
      <c r="B187" s="12"/>
      <c r="C187" s="4"/>
      <c r="D187" s="4"/>
    </row>
    <row r="188" spans="1:4" s="1" customFormat="1" ht="9.9499999999999993" customHeight="1" x14ac:dyDescent="0.15">
      <c r="A188" s="3" t="s">
        <v>82</v>
      </c>
      <c r="B188" s="12"/>
      <c r="C188" s="4"/>
      <c r="D188" s="4"/>
    </row>
    <row r="189" spans="1:4" s="1" customFormat="1" ht="9.9499999999999993" customHeight="1" x14ac:dyDescent="0.15">
      <c r="B189" s="10" t="s">
        <v>80</v>
      </c>
      <c r="C189" s="4">
        <v>25238</v>
      </c>
      <c r="D189" s="4">
        <v>25780</v>
      </c>
    </row>
    <row r="190" spans="1:4" s="1" customFormat="1" ht="9.9499999999999993" customHeight="1" x14ac:dyDescent="0.15">
      <c r="B190" s="10" t="s">
        <v>81</v>
      </c>
      <c r="C190" s="4">
        <v>92322</v>
      </c>
      <c r="D190" s="4">
        <v>88328</v>
      </c>
    </row>
    <row r="191" spans="1:4" s="1" customFormat="1" ht="9.9499999999999993" customHeight="1" x14ac:dyDescent="0.15">
      <c r="B191" s="10" t="s">
        <v>75</v>
      </c>
      <c r="C191" s="4">
        <v>652</v>
      </c>
      <c r="D191" s="4">
        <v>1154</v>
      </c>
    </row>
    <row r="192" spans="1:4" s="1" customFormat="1" ht="9.9499999999999993" customHeight="1" x14ac:dyDescent="0.15">
      <c r="A192" s="6" t="s">
        <v>112</v>
      </c>
      <c r="B192" s="10"/>
      <c r="C192" s="4">
        <v>118212</v>
      </c>
      <c r="D192" s="4">
        <v>115262</v>
      </c>
    </row>
    <row r="193" spans="1:4" s="7" customFormat="1" ht="9.9499999999999993" customHeight="1" x14ac:dyDescent="0.15">
      <c r="B193" s="11" t="s">
        <v>113</v>
      </c>
      <c r="C193" s="8">
        <f>C192/ 233474</f>
        <v>0.50631761994911639</v>
      </c>
      <c r="D193" s="8">
        <f>D192/ 233474</f>
        <v>0.49368238005088361</v>
      </c>
    </row>
    <row r="194" spans="1:4" s="1" customFormat="1" ht="5.0999999999999996" customHeight="1" x14ac:dyDescent="0.15">
      <c r="B194" s="12"/>
      <c r="C194" s="4"/>
      <c r="D194" s="4"/>
    </row>
    <row r="195" spans="1:4" s="1" customFormat="1" ht="9.9499999999999993" customHeight="1" x14ac:dyDescent="0.15">
      <c r="A195" s="3" t="s">
        <v>83</v>
      </c>
      <c r="B195" s="12"/>
      <c r="C195" s="4"/>
      <c r="D195" s="4"/>
    </row>
    <row r="196" spans="1:4" s="1" customFormat="1" ht="9.9499999999999993" customHeight="1" x14ac:dyDescent="0.15">
      <c r="B196" s="10" t="s">
        <v>74</v>
      </c>
      <c r="C196" s="4">
        <v>16933</v>
      </c>
      <c r="D196" s="4">
        <v>12854</v>
      </c>
    </row>
    <row r="197" spans="1:4" s="1" customFormat="1" ht="9.9499999999999993" customHeight="1" x14ac:dyDescent="0.15">
      <c r="B197" s="10" t="s">
        <v>78</v>
      </c>
      <c r="C197" s="4">
        <v>160588</v>
      </c>
      <c r="D197" s="4">
        <v>137164</v>
      </c>
    </row>
    <row r="198" spans="1:4" s="1" customFormat="1" ht="9.9499999999999993" customHeight="1" x14ac:dyDescent="0.15">
      <c r="A198" s="6" t="s">
        <v>112</v>
      </c>
      <c r="B198" s="10"/>
      <c r="C198" s="4">
        <v>177521</v>
      </c>
      <c r="D198" s="4">
        <v>150018</v>
      </c>
    </row>
    <row r="199" spans="1:4" s="7" customFormat="1" ht="9.9499999999999993" customHeight="1" x14ac:dyDescent="0.15">
      <c r="B199" s="11" t="s">
        <v>113</v>
      </c>
      <c r="C199" s="8">
        <f>C198/ 327539</f>
        <v>0.54198431331841401</v>
      </c>
      <c r="D199" s="8">
        <f>D198/ 327539</f>
        <v>0.45801568668158599</v>
      </c>
    </row>
    <row r="200" spans="1:4" s="1" customFormat="1" ht="5.0999999999999996" customHeight="1" x14ac:dyDescent="0.15">
      <c r="B200" s="12"/>
      <c r="C200" s="4"/>
      <c r="D200" s="4"/>
    </row>
    <row r="201" spans="1:4" s="1" customFormat="1" ht="9.9499999999999993" customHeight="1" x14ac:dyDescent="0.15">
      <c r="A201" s="3" t="s">
        <v>84</v>
      </c>
      <c r="B201" s="12"/>
      <c r="C201" s="4"/>
      <c r="D201" s="4"/>
    </row>
    <row r="202" spans="1:4" s="1" customFormat="1" ht="9.9499999999999993" customHeight="1" x14ac:dyDescent="0.15">
      <c r="B202" s="10" t="s">
        <v>74</v>
      </c>
      <c r="C202" s="4">
        <v>151593</v>
      </c>
      <c r="D202" s="4">
        <v>148362</v>
      </c>
    </row>
    <row r="203" spans="1:4" s="1" customFormat="1" ht="9.9499999999999993" customHeight="1" x14ac:dyDescent="0.15">
      <c r="A203" s="6" t="s">
        <v>112</v>
      </c>
      <c r="B203" s="10"/>
      <c r="C203" s="4">
        <v>151593</v>
      </c>
      <c r="D203" s="4">
        <v>148362</v>
      </c>
    </row>
    <row r="204" spans="1:4" s="7" customFormat="1" ht="9.9499999999999993" customHeight="1" x14ac:dyDescent="0.15">
      <c r="B204" s="11" t="s">
        <v>113</v>
      </c>
      <c r="C204" s="8">
        <f>C203/ 299955</f>
        <v>0.5053858078711807</v>
      </c>
      <c r="D204" s="8">
        <f>D203/ 299955</f>
        <v>0.4946141921288193</v>
      </c>
    </row>
    <row r="205" spans="1:4" s="1" customFormat="1" ht="5.0999999999999996" customHeight="1" x14ac:dyDescent="0.15">
      <c r="B205" s="12"/>
      <c r="C205" s="4"/>
      <c r="D205" s="4"/>
    </row>
    <row r="206" spans="1:4" s="1" customFormat="1" ht="9.9499999999999993" customHeight="1" x14ac:dyDescent="0.15">
      <c r="A206" s="3" t="s">
        <v>85</v>
      </c>
      <c r="B206" s="12"/>
      <c r="C206" s="4"/>
      <c r="D206" s="4"/>
    </row>
    <row r="207" spans="1:4" s="1" customFormat="1" ht="9.9499999999999993" customHeight="1" x14ac:dyDescent="0.15">
      <c r="B207" s="10" t="s">
        <v>74</v>
      </c>
      <c r="C207" s="4">
        <v>179625</v>
      </c>
      <c r="D207" s="4">
        <v>96792</v>
      </c>
    </row>
    <row r="208" spans="1:4" s="1" customFormat="1" ht="9.9499999999999993" customHeight="1" x14ac:dyDescent="0.15">
      <c r="B208" s="10" t="s">
        <v>75</v>
      </c>
      <c r="C208" s="4">
        <v>16092</v>
      </c>
      <c r="D208" s="4">
        <v>23991</v>
      </c>
    </row>
    <row r="209" spans="1:4" s="1" customFormat="1" ht="9.9499999999999993" customHeight="1" x14ac:dyDescent="0.15">
      <c r="A209" s="6" t="s">
        <v>112</v>
      </c>
      <c r="B209" s="10"/>
      <c r="C209" s="4">
        <v>195717</v>
      </c>
      <c r="D209" s="4">
        <v>120783</v>
      </c>
    </row>
    <row r="210" spans="1:4" s="7" customFormat="1" ht="9.9499999999999993" customHeight="1" x14ac:dyDescent="0.15">
      <c r="B210" s="11" t="s">
        <v>113</v>
      </c>
      <c r="C210" s="8">
        <f>C209/ 316500</f>
        <v>0.6183791469194313</v>
      </c>
      <c r="D210" s="8">
        <f>D209/ 316500</f>
        <v>0.3816208530805687</v>
      </c>
    </row>
    <row r="211" spans="1:4" s="1" customFormat="1" ht="5.0999999999999996" customHeight="1" x14ac:dyDescent="0.15">
      <c r="B211" s="12"/>
      <c r="C211" s="4"/>
      <c r="D211" s="4"/>
    </row>
    <row r="212" spans="1:4" s="1" customFormat="1" ht="9.9499999999999993" customHeight="1" x14ac:dyDescent="0.15">
      <c r="A212" s="3" t="s">
        <v>86</v>
      </c>
      <c r="B212" s="12"/>
      <c r="C212" s="4"/>
      <c r="D212" s="4"/>
    </row>
    <row r="213" spans="1:4" s="1" customFormat="1" ht="9.9499999999999993" customHeight="1" x14ac:dyDescent="0.15">
      <c r="B213" s="10" t="s">
        <v>74</v>
      </c>
      <c r="C213" s="4">
        <v>149154</v>
      </c>
      <c r="D213" s="4">
        <v>71706</v>
      </c>
    </row>
    <row r="214" spans="1:4" s="1" customFormat="1" ht="9.9499999999999993" customHeight="1" x14ac:dyDescent="0.15">
      <c r="A214" s="6" t="s">
        <v>112</v>
      </c>
      <c r="B214" s="10"/>
      <c r="C214" s="4">
        <v>149154</v>
      </c>
      <c r="D214" s="4">
        <v>71706</v>
      </c>
    </row>
    <row r="215" spans="1:4" s="7" customFormat="1" ht="9.9499999999999993" customHeight="1" x14ac:dyDescent="0.15">
      <c r="B215" s="11" t="s">
        <v>113</v>
      </c>
      <c r="C215" s="8">
        <f>C214/ 220860</f>
        <v>0.67533279000271662</v>
      </c>
      <c r="D215" s="8">
        <f>D214/ 220860</f>
        <v>0.32466720999728332</v>
      </c>
    </row>
    <row r="216" spans="1:4" s="1" customFormat="1" ht="5.0999999999999996" customHeight="1" x14ac:dyDescent="0.15">
      <c r="B216" s="12"/>
      <c r="C216" s="4"/>
      <c r="D216" s="4"/>
    </row>
    <row r="217" spans="1:4" s="1" customFormat="1" ht="9.9499999999999993" customHeight="1" x14ac:dyDescent="0.15">
      <c r="A217" s="3" t="s">
        <v>87</v>
      </c>
      <c r="B217" s="12"/>
      <c r="C217" s="4"/>
      <c r="D217" s="4"/>
    </row>
    <row r="218" spans="1:4" s="1" customFormat="1" ht="9.9499999999999993" customHeight="1" x14ac:dyDescent="0.15">
      <c r="B218" s="10" t="s">
        <v>74</v>
      </c>
      <c r="C218" s="4">
        <v>232151</v>
      </c>
      <c r="D218" s="4">
        <v>92597</v>
      </c>
    </row>
    <row r="219" spans="1:4" s="1" customFormat="1" ht="9.9499999999999993" customHeight="1" x14ac:dyDescent="0.15">
      <c r="A219" s="6" t="s">
        <v>112</v>
      </c>
      <c r="B219" s="10"/>
      <c r="C219" s="4">
        <v>232151</v>
      </c>
      <c r="D219" s="4">
        <v>92597</v>
      </c>
    </row>
    <row r="220" spans="1:4" s="7" customFormat="1" ht="9.9499999999999993" customHeight="1" x14ac:dyDescent="0.15">
      <c r="B220" s="11" t="s">
        <v>113</v>
      </c>
      <c r="C220" s="8">
        <f>C219/ 324748</f>
        <v>0.71486506460393906</v>
      </c>
      <c r="D220" s="8">
        <f>D219/ 324748</f>
        <v>0.28513493539606094</v>
      </c>
    </row>
    <row r="221" spans="1:4" s="1" customFormat="1" ht="5.0999999999999996" customHeight="1" x14ac:dyDescent="0.15">
      <c r="B221" s="12"/>
      <c r="C221" s="4"/>
      <c r="D221" s="4"/>
    </row>
    <row r="222" spans="1:4" s="1" customFormat="1" ht="9.9499999999999993" customHeight="1" x14ac:dyDescent="0.15">
      <c r="A222" s="3" t="s">
        <v>88</v>
      </c>
      <c r="B222" s="12"/>
      <c r="C222" s="4"/>
      <c r="D222" s="4"/>
    </row>
    <row r="223" spans="1:4" s="1" customFormat="1" ht="9.9499999999999993" customHeight="1" x14ac:dyDescent="0.15">
      <c r="B223" s="10" t="s">
        <v>74</v>
      </c>
      <c r="C223" s="4">
        <v>144208</v>
      </c>
      <c r="D223" s="4">
        <v>108860</v>
      </c>
    </row>
    <row r="224" spans="1:4" s="1" customFormat="1" ht="9.9499999999999993" customHeight="1" x14ac:dyDescent="0.15">
      <c r="A224" s="6" t="s">
        <v>112</v>
      </c>
      <c r="B224" s="10"/>
      <c r="C224" s="4">
        <v>144208</v>
      </c>
      <c r="D224" s="4">
        <v>108860</v>
      </c>
    </row>
    <row r="225" spans="1:4" s="7" customFormat="1" ht="9.9499999999999993" customHeight="1" x14ac:dyDescent="0.15">
      <c r="B225" s="11" t="s">
        <v>113</v>
      </c>
      <c r="C225" s="8">
        <f>C224/ 253068</f>
        <v>0.56983893657040796</v>
      </c>
      <c r="D225" s="8">
        <f>D224/ 253068</f>
        <v>0.43016106342959204</v>
      </c>
    </row>
    <row r="226" spans="1:4" s="1" customFormat="1" ht="5.0999999999999996" customHeight="1" x14ac:dyDescent="0.15">
      <c r="B226" s="12"/>
      <c r="C226" s="4"/>
      <c r="D226" s="4"/>
    </row>
    <row r="227" spans="1:4" s="1" customFormat="1" ht="9.9499999999999993" customHeight="1" x14ac:dyDescent="0.15">
      <c r="A227" s="3" t="s">
        <v>89</v>
      </c>
      <c r="B227" s="12"/>
      <c r="C227" s="4"/>
      <c r="D227" s="4"/>
    </row>
    <row r="228" spans="1:4" s="1" customFormat="1" ht="9.9499999999999993" customHeight="1" x14ac:dyDescent="0.15">
      <c r="B228" s="10" t="s">
        <v>74</v>
      </c>
      <c r="C228" s="4">
        <v>216822</v>
      </c>
      <c r="D228" s="4">
        <v>119031</v>
      </c>
    </row>
    <row r="229" spans="1:4" s="1" customFormat="1" ht="9.9499999999999993" customHeight="1" x14ac:dyDescent="0.15">
      <c r="B229" s="10" t="s">
        <v>78</v>
      </c>
      <c r="C229" s="4">
        <v>578</v>
      </c>
      <c r="D229" s="4">
        <v>555</v>
      </c>
    </row>
    <row r="230" spans="1:4" s="1" customFormat="1" ht="9.9499999999999993" customHeight="1" x14ac:dyDescent="0.15">
      <c r="A230" s="6" t="s">
        <v>112</v>
      </c>
      <c r="B230" s="10"/>
      <c r="C230" s="4">
        <v>217400</v>
      </c>
      <c r="D230" s="4">
        <v>119586</v>
      </c>
    </row>
    <row r="231" spans="1:4" s="7" customFormat="1" ht="9.9499999999999993" customHeight="1" x14ac:dyDescent="0.15">
      <c r="B231" s="11" t="s">
        <v>113</v>
      </c>
      <c r="C231" s="8">
        <f>C230/ 336986</f>
        <v>0.64513065824693017</v>
      </c>
      <c r="D231" s="8">
        <f>D230/ 336986</f>
        <v>0.35486934175306983</v>
      </c>
    </row>
    <row r="232" spans="1:4" s="1" customFormat="1" ht="5.0999999999999996" customHeight="1" x14ac:dyDescent="0.15">
      <c r="B232" s="12"/>
      <c r="C232" s="4"/>
      <c r="D232" s="4"/>
    </row>
    <row r="233" spans="1:4" s="1" customFormat="1" ht="9.9499999999999993" customHeight="1" x14ac:dyDescent="0.15">
      <c r="A233" s="3" t="s">
        <v>90</v>
      </c>
      <c r="B233" s="12"/>
      <c r="C233" s="4"/>
      <c r="D233" s="4"/>
    </row>
    <row r="234" spans="1:4" s="1" customFormat="1" ht="9.9499999999999993" customHeight="1" x14ac:dyDescent="0.15">
      <c r="B234" s="10" t="s">
        <v>75</v>
      </c>
      <c r="C234" s="4">
        <v>121246</v>
      </c>
      <c r="D234" s="4">
        <v>105362</v>
      </c>
    </row>
    <row r="235" spans="1:4" s="1" customFormat="1" ht="9.9499999999999993" customHeight="1" x14ac:dyDescent="0.15">
      <c r="A235" s="6" t="s">
        <v>112</v>
      </c>
      <c r="B235" s="10"/>
      <c r="C235" s="4">
        <v>121246</v>
      </c>
      <c r="D235" s="4">
        <v>105362</v>
      </c>
    </row>
    <row r="236" spans="1:4" s="7" customFormat="1" ht="9.9499999999999993" customHeight="1" x14ac:dyDescent="0.15">
      <c r="B236" s="11" t="s">
        <v>113</v>
      </c>
      <c r="C236" s="8">
        <f>C235/ 226608</f>
        <v>0.53504730636164655</v>
      </c>
      <c r="D236" s="8">
        <f>D235/ 226608</f>
        <v>0.46495269363835345</v>
      </c>
    </row>
    <row r="237" spans="1:4" s="1" customFormat="1" ht="5.0999999999999996" customHeight="1" x14ac:dyDescent="0.15">
      <c r="B237" s="12"/>
      <c r="C237" s="4"/>
      <c r="D237" s="4"/>
    </row>
    <row r="238" spans="1:4" s="1" customFormat="1" ht="9.9499999999999993" customHeight="1" x14ac:dyDescent="0.15">
      <c r="A238" s="3" t="s">
        <v>91</v>
      </c>
      <c r="B238" s="12"/>
      <c r="C238" s="4"/>
      <c r="D238" s="4"/>
    </row>
    <row r="239" spans="1:4" s="1" customFormat="1" ht="9.9499999999999993" customHeight="1" x14ac:dyDescent="0.15">
      <c r="B239" s="10" t="s">
        <v>74</v>
      </c>
      <c r="C239" s="4">
        <v>151213</v>
      </c>
      <c r="D239" s="4">
        <v>48924</v>
      </c>
    </row>
    <row r="240" spans="1:4" s="1" customFormat="1" ht="9.9499999999999993" customHeight="1" x14ac:dyDescent="0.15">
      <c r="A240" s="6" t="s">
        <v>112</v>
      </c>
      <c r="B240" s="10"/>
      <c r="C240" s="4">
        <v>151213</v>
      </c>
      <c r="D240" s="4">
        <v>48924</v>
      </c>
    </row>
    <row r="241" spans="1:4" s="7" customFormat="1" ht="9.9499999999999993" customHeight="1" x14ac:dyDescent="0.15">
      <c r="B241" s="11" t="s">
        <v>113</v>
      </c>
      <c r="C241" s="8">
        <f>C240/ 200137</f>
        <v>0.75554744999675227</v>
      </c>
      <c r="D241" s="8">
        <f>D240/ 200137</f>
        <v>0.24445255000324778</v>
      </c>
    </row>
    <row r="242" spans="1:4" s="1" customFormat="1" ht="5.0999999999999996" customHeight="1" x14ac:dyDescent="0.15">
      <c r="B242" s="12"/>
      <c r="C242" s="4"/>
      <c r="D242" s="4"/>
    </row>
    <row r="243" spans="1:4" s="1" customFormat="1" ht="9.9499999999999993" customHeight="1" x14ac:dyDescent="0.15">
      <c r="A243" s="3" t="s">
        <v>92</v>
      </c>
      <c r="B243" s="12"/>
      <c r="C243" s="4"/>
      <c r="D243" s="4"/>
    </row>
    <row r="244" spans="1:4" s="1" customFormat="1" ht="9.9499999999999993" customHeight="1" x14ac:dyDescent="0.15">
      <c r="B244" s="10" t="s">
        <v>74</v>
      </c>
      <c r="C244" s="4">
        <v>24565</v>
      </c>
      <c r="D244" s="4">
        <v>15358</v>
      </c>
    </row>
    <row r="245" spans="1:4" s="1" customFormat="1" ht="9.9499999999999993" customHeight="1" x14ac:dyDescent="0.15">
      <c r="B245" s="10" t="s">
        <v>81</v>
      </c>
      <c r="C245" s="4">
        <v>8347</v>
      </c>
      <c r="D245" s="4">
        <v>9268</v>
      </c>
    </row>
    <row r="246" spans="1:4" s="1" customFormat="1" ht="9.9499999999999993" customHeight="1" x14ac:dyDescent="0.15">
      <c r="B246" s="10" t="s">
        <v>75</v>
      </c>
      <c r="C246" s="4">
        <v>90966</v>
      </c>
      <c r="D246" s="4">
        <v>79432</v>
      </c>
    </row>
    <row r="247" spans="1:4" s="1" customFormat="1" ht="9.9499999999999993" customHeight="1" x14ac:dyDescent="0.15">
      <c r="A247" s="6" t="s">
        <v>112</v>
      </c>
      <c r="B247" s="10"/>
      <c r="C247" s="4">
        <v>123878</v>
      </c>
      <c r="D247" s="4">
        <v>104058</v>
      </c>
    </row>
    <row r="248" spans="1:4" s="7" customFormat="1" ht="9.9499999999999993" customHeight="1" x14ac:dyDescent="0.15">
      <c r="B248" s="11" t="s">
        <v>113</v>
      </c>
      <c r="C248" s="8">
        <f>C247/ 227936</f>
        <v>0.54347711638354623</v>
      </c>
      <c r="D248" s="8">
        <f>D247/ 227936</f>
        <v>0.45652288361645377</v>
      </c>
    </row>
    <row r="249" spans="1:4" s="1" customFormat="1" ht="5.0999999999999996" customHeight="1" x14ac:dyDescent="0.15">
      <c r="B249" s="12"/>
      <c r="C249" s="4"/>
      <c r="D249" s="4"/>
    </row>
    <row r="250" spans="1:4" s="1" customFormat="1" ht="9.9499999999999993" customHeight="1" x14ac:dyDescent="0.15">
      <c r="A250" s="3" t="s">
        <v>93</v>
      </c>
      <c r="B250" s="12"/>
      <c r="C250" s="4"/>
      <c r="D250" s="4"/>
    </row>
    <row r="251" spans="1:4" s="1" customFormat="1" ht="9.9499999999999993" customHeight="1" x14ac:dyDescent="0.15">
      <c r="B251" s="10" t="s">
        <v>74</v>
      </c>
      <c r="C251" s="4">
        <v>248478</v>
      </c>
      <c r="D251" s="4">
        <v>125063</v>
      </c>
    </row>
    <row r="252" spans="1:4" s="1" customFormat="1" ht="9.9499999999999993" customHeight="1" x14ac:dyDescent="0.15">
      <c r="A252" s="6" t="s">
        <v>112</v>
      </c>
      <c r="B252" s="10"/>
      <c r="C252" s="4">
        <v>248478</v>
      </c>
      <c r="D252" s="4">
        <v>125063</v>
      </c>
    </row>
    <row r="253" spans="1:4" s="7" customFormat="1" ht="9.9499999999999993" customHeight="1" x14ac:dyDescent="0.15">
      <c r="B253" s="11" t="s">
        <v>113</v>
      </c>
      <c r="C253" s="8">
        <f>C252/ 373541</f>
        <v>0.66519605612235333</v>
      </c>
      <c r="D253" s="8">
        <f>D252/ 373541</f>
        <v>0.33480394387764661</v>
      </c>
    </row>
    <row r="254" spans="1:4" s="1" customFormat="1" ht="5.0999999999999996" customHeight="1" x14ac:dyDescent="0.15">
      <c r="B254" s="12"/>
      <c r="C254" s="4"/>
      <c r="D254" s="4"/>
    </row>
    <row r="255" spans="1:4" s="1" customFormat="1" ht="9.9499999999999993" customHeight="1" x14ac:dyDescent="0.15">
      <c r="A255" s="3" t="s">
        <v>94</v>
      </c>
      <c r="B255" s="12"/>
      <c r="C255" s="4"/>
      <c r="D255" s="4"/>
    </row>
    <row r="256" spans="1:4" s="1" customFormat="1" ht="9.9499999999999993" customHeight="1" x14ac:dyDescent="0.15">
      <c r="B256" s="10" t="s">
        <v>74</v>
      </c>
      <c r="C256" s="4">
        <v>176596</v>
      </c>
      <c r="D256" s="4">
        <v>45412</v>
      </c>
    </row>
    <row r="257" spans="1:4" s="1" customFormat="1" ht="9.9499999999999993" customHeight="1" x14ac:dyDescent="0.15">
      <c r="A257" s="6" t="s">
        <v>112</v>
      </c>
      <c r="B257" s="10"/>
      <c r="C257" s="4">
        <v>176596</v>
      </c>
      <c r="D257" s="4">
        <v>45412</v>
      </c>
    </row>
    <row r="258" spans="1:4" s="7" customFormat="1" ht="9.9499999999999993" customHeight="1" x14ac:dyDescent="0.15">
      <c r="B258" s="11" t="s">
        <v>113</v>
      </c>
      <c r="C258" s="8">
        <f>C257/ 222008</f>
        <v>0.7954488126553998</v>
      </c>
      <c r="D258" s="8">
        <f>D257/ 222008</f>
        <v>0.2045511873446002</v>
      </c>
    </row>
    <row r="259" spans="1:4" s="1" customFormat="1" ht="5.0999999999999996" customHeight="1" x14ac:dyDescent="0.15">
      <c r="B259" s="12"/>
      <c r="C259" s="4"/>
      <c r="D259" s="4"/>
    </row>
    <row r="260" spans="1:4" s="1" customFormat="1" ht="9.9499999999999993" customHeight="1" x14ac:dyDescent="0.15">
      <c r="A260" s="3" t="s">
        <v>96</v>
      </c>
      <c r="B260" s="12"/>
      <c r="C260" s="4"/>
      <c r="D260" s="4"/>
    </row>
    <row r="261" spans="1:4" s="1" customFormat="1" ht="9.9499999999999993" customHeight="1" x14ac:dyDescent="0.15">
      <c r="B261" s="10" t="s">
        <v>74</v>
      </c>
      <c r="C261" s="4">
        <v>146384</v>
      </c>
      <c r="D261" s="4">
        <v>111151</v>
      </c>
    </row>
    <row r="262" spans="1:4" s="1" customFormat="1" ht="9.9499999999999993" customHeight="1" x14ac:dyDescent="0.15">
      <c r="B262" s="10" t="s">
        <v>95</v>
      </c>
      <c r="C262" s="4">
        <v>11822</v>
      </c>
      <c r="D262" s="4">
        <v>11729</v>
      </c>
    </row>
    <row r="263" spans="1:4" s="1" customFormat="1" ht="9.9499999999999993" customHeight="1" x14ac:dyDescent="0.15">
      <c r="A263" s="6" t="s">
        <v>112</v>
      </c>
      <c r="B263" s="10"/>
      <c r="C263" s="4">
        <v>158206</v>
      </c>
      <c r="D263" s="4">
        <v>122880</v>
      </c>
    </row>
    <row r="264" spans="1:4" s="7" customFormat="1" ht="9.9499999999999993" customHeight="1" x14ac:dyDescent="0.15">
      <c r="B264" s="11" t="s">
        <v>113</v>
      </c>
      <c r="C264" s="8">
        <f>C263/ 281086</f>
        <v>0.56283841955842695</v>
      </c>
      <c r="D264" s="8">
        <f>D263/ 281086</f>
        <v>0.43716158044157305</v>
      </c>
    </row>
    <row r="265" spans="1:4" s="1" customFormat="1" ht="5.0999999999999996" customHeight="1" x14ac:dyDescent="0.15">
      <c r="B265" s="12"/>
      <c r="C265" s="4"/>
      <c r="D265" s="4"/>
    </row>
    <row r="266" spans="1:4" s="1" customFormat="1" ht="9.9499999999999993" customHeight="1" x14ac:dyDescent="0.15">
      <c r="A266" s="3" t="s">
        <v>97</v>
      </c>
      <c r="B266" s="12"/>
      <c r="C266" s="4"/>
      <c r="D266" s="4"/>
    </row>
    <row r="267" spans="1:4" s="1" customFormat="1" ht="9.9499999999999993" customHeight="1" x14ac:dyDescent="0.15">
      <c r="B267" s="10" t="s">
        <v>81</v>
      </c>
      <c r="C267" s="4">
        <v>118761</v>
      </c>
      <c r="D267" s="4">
        <v>99775</v>
      </c>
    </row>
    <row r="268" spans="1:4" s="1" customFormat="1" ht="9.9499999999999993" customHeight="1" x14ac:dyDescent="0.15">
      <c r="A268" s="6" t="s">
        <v>112</v>
      </c>
      <c r="B268" s="10"/>
      <c r="C268" s="4">
        <v>118761</v>
      </c>
      <c r="D268" s="4">
        <v>99775</v>
      </c>
    </row>
    <row r="269" spans="1:4" s="7" customFormat="1" ht="9.9499999999999993" customHeight="1" x14ac:dyDescent="0.15">
      <c r="B269" s="11" t="s">
        <v>113</v>
      </c>
      <c r="C269" s="8">
        <f>C268/ 218536</f>
        <v>0.54343906724750157</v>
      </c>
      <c r="D269" s="8">
        <f>D268/ 218536</f>
        <v>0.45656093275249843</v>
      </c>
    </row>
    <row r="270" spans="1:4" s="1" customFormat="1" ht="5.0999999999999996" customHeight="1" x14ac:dyDescent="0.15">
      <c r="B270" s="12"/>
      <c r="C270" s="4"/>
      <c r="D270" s="4"/>
    </row>
    <row r="271" spans="1:4" s="1" customFormat="1" ht="9.9499999999999993" customHeight="1" x14ac:dyDescent="0.15">
      <c r="A271" s="3" t="s">
        <v>98</v>
      </c>
      <c r="B271" s="12"/>
      <c r="C271" s="4"/>
      <c r="D271" s="4"/>
    </row>
    <row r="272" spans="1:4" s="1" customFormat="1" ht="9.9499999999999993" customHeight="1" x14ac:dyDescent="0.15">
      <c r="B272" s="10" t="s">
        <v>95</v>
      </c>
      <c r="C272" s="4">
        <v>162342</v>
      </c>
      <c r="D272" s="4">
        <v>188906</v>
      </c>
    </row>
    <row r="273" spans="1:4" s="1" customFormat="1" ht="9.9499999999999993" customHeight="1" x14ac:dyDescent="0.15">
      <c r="B273" s="10" t="s">
        <v>81</v>
      </c>
      <c r="C273" s="4">
        <v>1900</v>
      </c>
      <c r="D273" s="4">
        <v>2571</v>
      </c>
    </row>
    <row r="274" spans="1:4" s="1" customFormat="1" ht="9.9499999999999993" customHeight="1" x14ac:dyDescent="0.15">
      <c r="B274" s="10" t="s">
        <v>75</v>
      </c>
      <c r="C274" s="4">
        <v>11248</v>
      </c>
      <c r="D274" s="4">
        <v>13594</v>
      </c>
    </row>
    <row r="275" spans="1:4" s="1" customFormat="1" ht="9.9499999999999993" customHeight="1" x14ac:dyDescent="0.15">
      <c r="A275" s="6" t="s">
        <v>112</v>
      </c>
      <c r="B275" s="10"/>
      <c r="C275" s="4">
        <v>175490</v>
      </c>
      <c r="D275" s="4">
        <v>205071</v>
      </c>
    </row>
    <row r="276" spans="1:4" s="7" customFormat="1" ht="9.9499999999999993" customHeight="1" x14ac:dyDescent="0.15">
      <c r="B276" s="11" t="s">
        <v>113</v>
      </c>
      <c r="C276" s="8">
        <f>C275/ 380561</f>
        <v>0.46113500857943929</v>
      </c>
      <c r="D276" s="8">
        <f>D275/ 380561</f>
        <v>0.53886499142056066</v>
      </c>
    </row>
    <row r="277" spans="1:4" s="1" customFormat="1" ht="5.0999999999999996" customHeight="1" x14ac:dyDescent="0.15">
      <c r="B277" s="12"/>
      <c r="C277" s="4"/>
      <c r="D277" s="4"/>
    </row>
    <row r="278" spans="1:4" s="1" customFormat="1" ht="9.9499999999999993" customHeight="1" x14ac:dyDescent="0.15">
      <c r="A278" s="3" t="s">
        <v>99</v>
      </c>
      <c r="B278" s="12"/>
      <c r="C278" s="4"/>
      <c r="D278" s="4"/>
    </row>
    <row r="279" spans="1:4" s="1" customFormat="1" ht="9.9499999999999993" customHeight="1" x14ac:dyDescent="0.15">
      <c r="B279" s="10" t="s">
        <v>81</v>
      </c>
      <c r="C279" s="4">
        <v>154586</v>
      </c>
      <c r="D279" s="4">
        <v>183666</v>
      </c>
    </row>
    <row r="280" spans="1:4" s="1" customFormat="1" ht="9.9499999999999993" customHeight="1" x14ac:dyDescent="0.15">
      <c r="A280" s="6" t="s">
        <v>112</v>
      </c>
      <c r="B280" s="10"/>
      <c r="C280" s="4">
        <v>154586</v>
      </c>
      <c r="D280" s="4">
        <v>183666</v>
      </c>
    </row>
    <row r="281" spans="1:4" s="7" customFormat="1" ht="9.9499999999999993" customHeight="1" x14ac:dyDescent="0.15">
      <c r="B281" s="11" t="s">
        <v>113</v>
      </c>
      <c r="C281" s="8">
        <f>C280/ 338252</f>
        <v>0.45701429703298135</v>
      </c>
      <c r="D281" s="8">
        <f>D280/ 338252</f>
        <v>0.54298570296701865</v>
      </c>
    </row>
    <row r="282" spans="1:4" s="1" customFormat="1" ht="5.0999999999999996" customHeight="1" x14ac:dyDescent="0.15">
      <c r="B282" s="12"/>
      <c r="C282" s="4"/>
      <c r="D282" s="4"/>
    </row>
    <row r="283" spans="1:4" s="1" customFormat="1" ht="9.9499999999999993" customHeight="1" x14ac:dyDescent="0.15">
      <c r="A283" s="3" t="s">
        <v>100</v>
      </c>
      <c r="B283" s="12"/>
      <c r="C283" s="4"/>
      <c r="D283" s="4"/>
    </row>
    <row r="284" spans="1:4" s="1" customFormat="1" ht="9.9499999999999993" customHeight="1" x14ac:dyDescent="0.15">
      <c r="B284" s="10" t="s">
        <v>74</v>
      </c>
      <c r="C284" s="4">
        <v>153093</v>
      </c>
      <c r="D284" s="4">
        <v>83253</v>
      </c>
    </row>
    <row r="285" spans="1:4" s="1" customFormat="1" ht="9.9499999999999993" customHeight="1" x14ac:dyDescent="0.15">
      <c r="A285" s="6" t="s">
        <v>112</v>
      </c>
      <c r="B285" s="10"/>
      <c r="C285" s="4">
        <v>153093</v>
      </c>
      <c r="D285" s="4">
        <v>83253</v>
      </c>
    </row>
    <row r="286" spans="1:4" s="7" customFormat="1" ht="9.9499999999999993" customHeight="1" x14ac:dyDescent="0.15">
      <c r="B286" s="11" t="s">
        <v>113</v>
      </c>
      <c r="C286" s="8">
        <f>C285/ 236346</f>
        <v>0.64774948592318038</v>
      </c>
      <c r="D286" s="8">
        <f>D285/ 236346</f>
        <v>0.35225051407681957</v>
      </c>
    </row>
    <row r="287" spans="1:4" s="1" customFormat="1" ht="5.0999999999999996" customHeight="1" x14ac:dyDescent="0.15">
      <c r="B287" s="12"/>
      <c r="C287" s="4"/>
      <c r="D287" s="4"/>
    </row>
    <row r="288" spans="1:4" s="1" customFormat="1" ht="9.9499999999999993" customHeight="1" x14ac:dyDescent="0.15">
      <c r="A288" s="3" t="s">
        <v>101</v>
      </c>
      <c r="B288" s="12"/>
      <c r="C288" s="4"/>
      <c r="D288" s="4"/>
    </row>
    <row r="289" spans="1:4" s="1" customFormat="1" ht="9.9499999999999993" customHeight="1" x14ac:dyDescent="0.15">
      <c r="B289" s="10" t="s">
        <v>74</v>
      </c>
      <c r="C289" s="4">
        <v>154990</v>
      </c>
      <c r="D289" s="4">
        <v>56346</v>
      </c>
    </row>
    <row r="290" spans="1:4" s="1" customFormat="1" ht="9.9499999999999993" customHeight="1" x14ac:dyDescent="0.15">
      <c r="A290" s="6" t="s">
        <v>112</v>
      </c>
      <c r="B290" s="10"/>
      <c r="C290" s="4">
        <v>154990</v>
      </c>
      <c r="D290" s="4">
        <v>56346</v>
      </c>
    </row>
    <row r="291" spans="1:4" s="7" customFormat="1" ht="9.9499999999999993" customHeight="1" x14ac:dyDescent="0.15">
      <c r="B291" s="11" t="s">
        <v>113</v>
      </c>
      <c r="C291" s="8">
        <f>C290/ 211336</f>
        <v>0.73338191316197898</v>
      </c>
      <c r="D291" s="8">
        <f>D290/ 211336</f>
        <v>0.26661808683802096</v>
      </c>
    </row>
    <row r="292" spans="1:4" s="1" customFormat="1" ht="5.0999999999999996" customHeight="1" x14ac:dyDescent="0.15">
      <c r="B292" s="12"/>
      <c r="C292" s="4"/>
      <c r="D292" s="4"/>
    </row>
    <row r="293" spans="1:4" s="1" customFormat="1" ht="9.9499999999999993" customHeight="1" x14ac:dyDescent="0.15">
      <c r="A293" s="3" t="s">
        <v>102</v>
      </c>
      <c r="B293" s="12"/>
      <c r="C293" s="4"/>
      <c r="D293" s="4"/>
    </row>
    <row r="294" spans="1:4" s="1" customFormat="1" ht="9.9499999999999993" customHeight="1" x14ac:dyDescent="0.15">
      <c r="B294" s="10" t="s">
        <v>74</v>
      </c>
      <c r="C294" s="4">
        <v>156345</v>
      </c>
      <c r="D294" s="4">
        <v>81285</v>
      </c>
    </row>
    <row r="295" spans="1:4" s="1" customFormat="1" ht="9.9499999999999993" customHeight="1" x14ac:dyDescent="0.15">
      <c r="A295" s="6" t="s">
        <v>112</v>
      </c>
      <c r="B295" s="10"/>
      <c r="C295" s="4">
        <v>156345</v>
      </c>
      <c r="D295" s="4">
        <v>81285</v>
      </c>
    </row>
    <row r="296" spans="1:4" s="7" customFormat="1" ht="9.9499999999999993" customHeight="1" x14ac:dyDescent="0.15">
      <c r="B296" s="11" t="s">
        <v>113</v>
      </c>
      <c r="C296" s="8">
        <f>C295/ 237630</f>
        <v>0.6579346042166393</v>
      </c>
      <c r="D296" s="8">
        <f>D295/ 237630</f>
        <v>0.3420653957833607</v>
      </c>
    </row>
    <row r="297" spans="1:4" s="1" customFormat="1" ht="5.0999999999999996" customHeight="1" x14ac:dyDescent="0.15">
      <c r="B297" s="12"/>
      <c r="C297" s="4"/>
      <c r="D297" s="4"/>
    </row>
    <row r="298" spans="1:4" s="1" customFormat="1" ht="9.9499999999999993" customHeight="1" x14ac:dyDescent="0.15">
      <c r="A298" s="3" t="s">
        <v>103</v>
      </c>
      <c r="B298" s="12"/>
      <c r="C298" s="4"/>
      <c r="D298" s="4"/>
    </row>
    <row r="299" spans="1:4" s="1" customFormat="1" ht="9.9499999999999993" customHeight="1" x14ac:dyDescent="0.15">
      <c r="B299" s="10" t="s">
        <v>74</v>
      </c>
      <c r="C299" s="4">
        <v>19330</v>
      </c>
      <c r="D299" s="4">
        <v>14254</v>
      </c>
    </row>
    <row r="300" spans="1:4" s="1" customFormat="1" ht="9.9499999999999993" customHeight="1" x14ac:dyDescent="0.15">
      <c r="B300" s="10" t="s">
        <v>95</v>
      </c>
      <c r="C300" s="4">
        <v>134880</v>
      </c>
      <c r="D300" s="4">
        <v>143777</v>
      </c>
    </row>
    <row r="301" spans="1:4" s="1" customFormat="1" ht="9.9499999999999993" customHeight="1" x14ac:dyDescent="0.15">
      <c r="A301" s="6" t="s">
        <v>112</v>
      </c>
      <c r="B301" s="10"/>
      <c r="C301" s="4">
        <v>154210</v>
      </c>
      <c r="D301" s="4">
        <v>158031</v>
      </c>
    </row>
    <row r="302" spans="1:4" s="7" customFormat="1" ht="9.9499999999999993" customHeight="1" x14ac:dyDescent="0.15">
      <c r="B302" s="11" t="s">
        <v>113</v>
      </c>
      <c r="C302" s="8">
        <f>C301/ 312241</f>
        <v>0.49388132884534702</v>
      </c>
      <c r="D302" s="8">
        <f>D301/ 312241</f>
        <v>0.50611867115465292</v>
      </c>
    </row>
    <row r="303" spans="1:4" s="1" customFormat="1" ht="5.0999999999999996" customHeight="1" x14ac:dyDescent="0.15">
      <c r="B303" s="12"/>
      <c r="C303" s="4"/>
      <c r="D303" s="4"/>
    </row>
    <row r="304" spans="1:4" s="1" customFormat="1" ht="9.9499999999999993" customHeight="1" x14ac:dyDescent="0.15">
      <c r="A304" s="3" t="s">
        <v>104</v>
      </c>
      <c r="B304" s="12"/>
      <c r="C304" s="4"/>
      <c r="D304" s="4"/>
    </row>
    <row r="305" spans="1:4" s="1" customFormat="1" ht="9.9499999999999993" customHeight="1" x14ac:dyDescent="0.15">
      <c r="B305" s="10" t="s">
        <v>95</v>
      </c>
      <c r="C305" s="4">
        <v>124201</v>
      </c>
      <c r="D305" s="4">
        <v>86178</v>
      </c>
    </row>
    <row r="306" spans="1:4" s="1" customFormat="1" ht="9.9499999999999993" customHeight="1" x14ac:dyDescent="0.15">
      <c r="A306" s="6" t="s">
        <v>112</v>
      </c>
      <c r="B306" s="10"/>
      <c r="C306" s="4">
        <v>124201</v>
      </c>
      <c r="D306" s="4">
        <v>86178</v>
      </c>
    </row>
    <row r="307" spans="1:4" s="7" customFormat="1" ht="9.9499999999999993" customHeight="1" x14ac:dyDescent="0.15">
      <c r="B307" s="11" t="s">
        <v>113</v>
      </c>
      <c r="C307" s="8">
        <f>C306/ 210379</f>
        <v>0.59036785990997198</v>
      </c>
      <c r="D307" s="8">
        <f>D306/ 210379</f>
        <v>0.40963214009002802</v>
      </c>
    </row>
    <row r="308" spans="1:4" s="1" customFormat="1" ht="5.0999999999999996" customHeight="1" x14ac:dyDescent="0.15">
      <c r="B308" s="12"/>
      <c r="C308" s="4"/>
      <c r="D308" s="4"/>
    </row>
    <row r="309" spans="1:4" s="1" customFormat="1" ht="9.9499999999999993" customHeight="1" x14ac:dyDescent="0.15">
      <c r="A309" s="3" t="s">
        <v>105</v>
      </c>
      <c r="B309" s="12"/>
      <c r="C309" s="4"/>
      <c r="D309" s="4"/>
    </row>
    <row r="310" spans="1:4" s="1" customFormat="1" ht="9.9499999999999993" customHeight="1" x14ac:dyDescent="0.15">
      <c r="B310" s="10" t="s">
        <v>95</v>
      </c>
      <c r="C310" s="4">
        <v>174873</v>
      </c>
      <c r="D310" s="4">
        <v>177070</v>
      </c>
    </row>
    <row r="311" spans="1:4" s="1" customFormat="1" ht="9.9499999999999993" customHeight="1" x14ac:dyDescent="0.15">
      <c r="A311" s="6" t="s">
        <v>112</v>
      </c>
      <c r="B311" s="10"/>
      <c r="C311" s="4">
        <v>174873</v>
      </c>
      <c r="D311" s="4">
        <v>177070</v>
      </c>
    </row>
    <row r="312" spans="1:4" s="7" customFormat="1" ht="9.9499999999999993" customHeight="1" x14ac:dyDescent="0.15">
      <c r="B312" s="11" t="s">
        <v>113</v>
      </c>
      <c r="C312" s="8">
        <f>C311/ 351943</f>
        <v>0.49687875593490993</v>
      </c>
      <c r="D312" s="8">
        <f>D311/ 351943</f>
        <v>0.50312124406509007</v>
      </c>
    </row>
    <row r="313" spans="1:4" s="1" customFormat="1" ht="5.0999999999999996" customHeight="1" x14ac:dyDescent="0.15">
      <c r="B313" s="12"/>
      <c r="C313" s="4"/>
      <c r="D313" s="4"/>
    </row>
    <row r="314" spans="1:4" s="1" customFormat="1" ht="9.9499999999999993" customHeight="1" x14ac:dyDescent="0.15">
      <c r="A314" s="3" t="s">
        <v>107</v>
      </c>
      <c r="B314" s="12"/>
      <c r="C314" s="4"/>
      <c r="D314" s="4"/>
    </row>
    <row r="315" spans="1:4" s="1" customFormat="1" ht="9.9499999999999993" customHeight="1" x14ac:dyDescent="0.15">
      <c r="B315" s="10" t="s">
        <v>81</v>
      </c>
      <c r="C315" s="4">
        <v>46525</v>
      </c>
      <c r="D315" s="4">
        <v>68695</v>
      </c>
    </row>
    <row r="316" spans="1:4" s="1" customFormat="1" ht="9.9499999999999993" customHeight="1" x14ac:dyDescent="0.15">
      <c r="B316" s="10" t="s">
        <v>106</v>
      </c>
      <c r="C316" s="4">
        <v>96197</v>
      </c>
      <c r="D316" s="4">
        <v>141680</v>
      </c>
    </row>
    <row r="317" spans="1:4" s="1" customFormat="1" ht="9.9499999999999993" customHeight="1" x14ac:dyDescent="0.15">
      <c r="A317" s="6" t="s">
        <v>112</v>
      </c>
      <c r="B317" s="10"/>
      <c r="C317" s="4">
        <v>142722</v>
      </c>
      <c r="D317" s="4">
        <v>210375</v>
      </c>
    </row>
    <row r="318" spans="1:4" s="7" customFormat="1" ht="9.9499999999999993" customHeight="1" x14ac:dyDescent="0.15">
      <c r="B318" s="11" t="s">
        <v>113</v>
      </c>
      <c r="C318" s="8">
        <f>C317/ 353097</f>
        <v>0.40420054545917977</v>
      </c>
      <c r="D318" s="8">
        <f>D317/ 353097</f>
        <v>0.59579945454082017</v>
      </c>
    </row>
    <row r="319" spans="1:4" s="1" customFormat="1" ht="5.0999999999999996" customHeight="1" x14ac:dyDescent="0.15">
      <c r="B319" s="12"/>
      <c r="C319" s="4"/>
      <c r="D319" s="4"/>
    </row>
    <row r="320" spans="1:4" s="1" customFormat="1" ht="9.9499999999999993" customHeight="1" x14ac:dyDescent="0.15">
      <c r="A320" s="3" t="s">
        <v>108</v>
      </c>
      <c r="B320" s="12"/>
      <c r="C320" s="4"/>
      <c r="D320" s="4"/>
    </row>
    <row r="321" spans="1:4" s="1" customFormat="1" ht="9.9499999999999993" customHeight="1" x14ac:dyDescent="0.15">
      <c r="B321" s="10" t="s">
        <v>95</v>
      </c>
      <c r="C321" s="4">
        <v>58468</v>
      </c>
      <c r="D321" s="4">
        <v>76060</v>
      </c>
    </row>
    <row r="322" spans="1:4" s="1" customFormat="1" ht="9.9499999999999993" customHeight="1" x14ac:dyDescent="0.15">
      <c r="B322" s="10" t="s">
        <v>106</v>
      </c>
      <c r="C322" s="4">
        <v>132361</v>
      </c>
      <c r="D322" s="4">
        <v>106546</v>
      </c>
    </row>
    <row r="323" spans="1:4" s="1" customFormat="1" ht="9.9499999999999993" customHeight="1" x14ac:dyDescent="0.15">
      <c r="A323" s="6" t="s">
        <v>112</v>
      </c>
      <c r="B323" s="10"/>
      <c r="C323" s="4">
        <v>190829</v>
      </c>
      <c r="D323" s="4">
        <v>182606</v>
      </c>
    </row>
    <row r="324" spans="1:4" s="7" customFormat="1" ht="9.9499999999999993" customHeight="1" x14ac:dyDescent="0.15">
      <c r="B324" s="11" t="s">
        <v>113</v>
      </c>
      <c r="C324" s="8">
        <f>C323/ 373435</f>
        <v>0.51100994818375356</v>
      </c>
      <c r="D324" s="8">
        <f>D323/ 373435</f>
        <v>0.4889900518162465</v>
      </c>
    </row>
    <row r="325" spans="1:4" s="1" customFormat="1" ht="5.0999999999999996" customHeight="1" x14ac:dyDescent="0.15">
      <c r="B325" s="12"/>
      <c r="C325" s="4"/>
      <c r="D325" s="4"/>
    </row>
    <row r="326" spans="1:4" s="1" customFormat="1" ht="9.9499999999999993" customHeight="1" x14ac:dyDescent="0.15">
      <c r="A326" s="3" t="s">
        <v>109</v>
      </c>
      <c r="B326" s="12"/>
      <c r="C326" s="4"/>
      <c r="D326" s="4"/>
    </row>
    <row r="327" spans="1:4" s="1" customFormat="1" ht="9.9499999999999993" customHeight="1" x14ac:dyDescent="0.15">
      <c r="B327" s="10" t="s">
        <v>106</v>
      </c>
      <c r="C327" s="4">
        <v>222096</v>
      </c>
      <c r="D327" s="4">
        <v>135263</v>
      </c>
    </row>
    <row r="328" spans="1:4" s="1" customFormat="1" ht="9.9499999999999993" customHeight="1" x14ac:dyDescent="0.15">
      <c r="A328" s="6" t="s">
        <v>112</v>
      </c>
      <c r="B328" s="10"/>
      <c r="C328" s="4">
        <v>222096</v>
      </c>
      <c r="D328" s="4">
        <v>135263</v>
      </c>
    </row>
    <row r="329" spans="1:4" s="7" customFormat="1" ht="9.9499999999999993" customHeight="1" x14ac:dyDescent="0.15">
      <c r="B329" s="11" t="s">
        <v>113</v>
      </c>
      <c r="C329" s="8">
        <f>C328/ 357359</f>
        <v>0.62149267263452157</v>
      </c>
      <c r="D329" s="8">
        <f>D328/ 357359</f>
        <v>0.37850732736547843</v>
      </c>
    </row>
    <row r="330" spans="1:4" s="1" customFormat="1" ht="5.0999999999999996" customHeight="1" x14ac:dyDescent="0.15">
      <c r="B330" s="12"/>
      <c r="C330" s="4"/>
      <c r="D330" s="4"/>
    </row>
    <row r="331" spans="1:4" s="1" customFormat="1" ht="9.9499999999999993" customHeight="1" x14ac:dyDescent="0.15">
      <c r="A331" s="3" t="s">
        <v>110</v>
      </c>
      <c r="B331" s="12"/>
      <c r="C331" s="4"/>
      <c r="D331" s="4"/>
    </row>
    <row r="332" spans="1:4" s="1" customFormat="1" ht="9.9499999999999993" customHeight="1" x14ac:dyDescent="0.15">
      <c r="B332" s="10" t="s">
        <v>106</v>
      </c>
      <c r="C332" s="4">
        <v>193791</v>
      </c>
      <c r="D332" s="4">
        <v>127868</v>
      </c>
    </row>
    <row r="333" spans="1:4" s="1" customFormat="1" ht="9.9499999999999993" customHeight="1" x14ac:dyDescent="0.15">
      <c r="A333" s="6" t="s">
        <v>112</v>
      </c>
      <c r="B333" s="10"/>
      <c r="C333" s="4">
        <v>193791</v>
      </c>
      <c r="D333" s="4">
        <v>127868</v>
      </c>
    </row>
    <row r="334" spans="1:4" s="7" customFormat="1" ht="9.9499999999999993" customHeight="1" x14ac:dyDescent="0.15">
      <c r="B334" s="11" t="s">
        <v>113</v>
      </c>
      <c r="C334" s="8">
        <f>C333/ 321659</f>
        <v>0.6024734268277897</v>
      </c>
      <c r="D334" s="8">
        <f>D333/ 321659</f>
        <v>0.3975265731722103</v>
      </c>
    </row>
    <row r="335" spans="1:4" s="1" customFormat="1" ht="5.0999999999999996" customHeight="1" x14ac:dyDescent="0.15">
      <c r="B335" s="12"/>
      <c r="C335" s="4"/>
      <c r="D335" s="4"/>
    </row>
    <row r="336" spans="1:4" s="1" customFormat="1" ht="9.9499999999999993" customHeight="1" x14ac:dyDescent="0.15">
      <c r="A336" s="3" t="s">
        <v>111</v>
      </c>
      <c r="B336" s="12"/>
      <c r="C336" s="4"/>
      <c r="D336" s="4"/>
    </row>
    <row r="337" spans="1:4" s="1" customFormat="1" ht="9.9499999999999993" customHeight="1" x14ac:dyDescent="0.15">
      <c r="B337" s="10" t="s">
        <v>106</v>
      </c>
      <c r="C337" s="4">
        <v>152682</v>
      </c>
      <c r="D337" s="4">
        <v>99526</v>
      </c>
    </row>
    <row r="338" spans="1:4" s="1" customFormat="1" ht="9.9499999999999993" customHeight="1" x14ac:dyDescent="0.15">
      <c r="A338" s="6" t="s">
        <v>112</v>
      </c>
      <c r="B338" s="10"/>
      <c r="C338" s="4">
        <v>152682</v>
      </c>
      <c r="D338" s="4">
        <v>99526</v>
      </c>
    </row>
    <row r="339" spans="1:4" s="7" customFormat="1" ht="9.9499999999999993" customHeight="1" x14ac:dyDescent="0.15">
      <c r="B339" s="11" t="s">
        <v>113</v>
      </c>
      <c r="C339" s="8">
        <f>C338/ 252208</f>
        <v>0.60538127260039332</v>
      </c>
      <c r="D339" s="8">
        <f>D338/ 252208</f>
        <v>0.39461872739960668</v>
      </c>
    </row>
    <row r="340" spans="1:4" s="1" customFormat="1" ht="5.0999999999999996" customHeight="1" x14ac:dyDescent="0.15">
      <c r="B340" s="12"/>
      <c r="C340" s="4"/>
      <c r="D340" s="4"/>
    </row>
    <row r="341" spans="1:4" s="1" customFormat="1" ht="9.9499999999999993" customHeight="1" x14ac:dyDescent="0.15">
      <c r="B341" s="12"/>
      <c r="C341" s="4"/>
      <c r="D341" s="4"/>
    </row>
  </sheetData>
  <pageMargins left="0.9" right="0.9" top="1" bottom="0.8" header="0.3" footer="0.3"/>
  <pageSetup firstPageNumber="131" orientation="portrait" useFirstPageNumber="1" r:id="rId1"/>
  <headerFooter alignWithMargins="0">
    <oddHeader>&amp;C&amp;"Arial,Bold"&amp;11Supplement to the Statement of Vote
November 5, 2024, General Election
Counties by Congressional Districts for United States Senator (Partial/Unexpired Term)</oddHeader>
    <oddFooter>&amp;C&amp;"Arial,Bold"&amp;8&amp;P</oddFooter>
  </headerFooter>
  <rowBreaks count="3" manualBreakCount="3">
    <brk id="67" max="3" man="1"/>
    <brk id="136" max="3" man="1"/>
    <brk id="27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SSOV Statewide Office CD Export</vt:lpstr>
      <vt:lpstr>'SSOV Statewide Office CD Export'!Print_Area</vt:lpstr>
      <vt:lpstr>'SSOV Statewide Office CD Export'!Print_Titles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Bowler, Rhena</cp:lastModifiedBy>
  <cp:lastPrinted>2025-03-17T21:32:21Z</cp:lastPrinted>
  <dcterms:created xsi:type="dcterms:W3CDTF">2025-02-11T00:14:42Z</dcterms:created>
  <dcterms:modified xsi:type="dcterms:W3CDTF">2025-03-17T21:32:25Z</dcterms:modified>
</cp:coreProperties>
</file>